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n_hr\Dropbox\①BE ENOUGH\①工務店向け資料\②工務店配布ツール・資料\"/>
    </mc:Choice>
  </mc:AlternateContent>
  <xr:revisionPtr revIDLastSave="0" documentId="13_ncr:1_{4B160FDB-72FA-4762-B596-D105CF4356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資金計画" sheetId="17" r:id="rId1"/>
    <sheet name="CF " sheetId="21" r:id="rId2"/>
  </sheets>
  <definedNames>
    <definedName name="_xlnm.Print_Area" localSheetId="0">資金計画!$A$1:$J$102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8" i="17" l="1"/>
  <c r="G97" i="17"/>
  <c r="G93" i="17"/>
  <c r="G82" i="17"/>
  <c r="G67" i="17"/>
  <c r="G66" i="17"/>
  <c r="G63" i="17"/>
  <c r="G62" i="17"/>
  <c r="G58" i="17"/>
  <c r="G55" i="17"/>
  <c r="G86" i="17" s="1"/>
  <c r="G49" i="17"/>
  <c r="G85" i="17" s="1"/>
  <c r="G33" i="17"/>
  <c r="G29" i="17"/>
  <c r="G35" i="17" s="1"/>
  <c r="G7" i="17"/>
  <c r="G23" i="17" s="1"/>
  <c r="G24" i="17" l="1"/>
  <c r="G25" i="17" s="1"/>
  <c r="G36" i="17"/>
  <c r="G37" i="17" s="1"/>
  <c r="G84" i="17" s="1"/>
  <c r="G65" i="17" l="1"/>
  <c r="G83" i="17"/>
  <c r="G76" i="17" l="1"/>
  <c r="G78" i="17"/>
  <c r="G87" i="17" s="1"/>
  <c r="G88" i="17" s="1"/>
  <c r="G95" i="17" s="1"/>
  <c r="N21" i="21" l="1"/>
  <c r="L19" i="21"/>
  <c r="M11" i="21"/>
  <c r="K11" i="21"/>
  <c r="G11" i="21"/>
  <c r="M9" i="21"/>
  <c r="M7" i="21"/>
  <c r="E6" i="21" s="1"/>
  <c r="J7" i="21"/>
  <c r="M5" i="21"/>
  <c r="E4" i="21" s="1"/>
  <c r="K5" i="21"/>
  <c r="E66" i="17"/>
  <c r="E67" i="17"/>
  <c r="J3" i="21"/>
  <c r="G34" i="21"/>
  <c r="G35" i="21"/>
  <c r="G36" i="21"/>
  <c r="G37" i="21"/>
  <c r="G38" i="21"/>
  <c r="G33" i="21"/>
  <c r="G39" i="21"/>
  <c r="H39" i="21"/>
  <c r="H34" i="21"/>
  <c r="H35" i="21"/>
  <c r="H36" i="21"/>
  <c r="H37" i="21"/>
  <c r="H38" i="21"/>
  <c r="H33" i="21"/>
  <c r="N11" i="21" l="1"/>
  <c r="I7" i="17"/>
  <c r="O4" i="21"/>
  <c r="E3" i="21"/>
  <c r="O25" i="21"/>
  <c r="N34" i="21"/>
  <c r="N33" i="21"/>
  <c r="N32" i="21"/>
  <c r="K32" i="21"/>
  <c r="L13" i="21"/>
  <c r="E98" i="17"/>
  <c r="E97" i="17"/>
  <c r="E93" i="17"/>
  <c r="F91" i="17"/>
  <c r="F90" i="17"/>
  <c r="F82" i="17"/>
  <c r="E63" i="17"/>
  <c r="E62" i="17"/>
  <c r="E58" i="17"/>
  <c r="L11" i="21" s="1"/>
  <c r="E55" i="17"/>
  <c r="E49" i="17"/>
  <c r="E33" i="17"/>
  <c r="E29" i="17"/>
  <c r="I1" i="17"/>
  <c r="N1" i="21" s="1"/>
  <c r="E7" i="17" l="1"/>
  <c r="I11" i="21"/>
  <c r="E10" i="21" s="1"/>
  <c r="F4" i="21"/>
  <c r="E8" i="21"/>
  <c r="O10" i="21" s="1"/>
  <c r="G21" i="21"/>
  <c r="E12" i="21"/>
  <c r="O14" i="21" s="1"/>
  <c r="F93" i="17"/>
  <c r="E82" i="17"/>
  <c r="F49" i="17"/>
  <c r="E35" i="17"/>
  <c r="E36" i="17" s="1"/>
  <c r="F55" i="17"/>
  <c r="F97" i="17"/>
  <c r="K41" i="21"/>
  <c r="L28" i="21"/>
  <c r="E27" i="21" s="1"/>
  <c r="F98" i="17"/>
  <c r="O6" i="21"/>
  <c r="N35" i="21"/>
  <c r="E86" i="17"/>
  <c r="F86" i="17" s="1"/>
  <c r="E23" i="17"/>
  <c r="E85" i="17"/>
  <c r="F85" i="17" s="1"/>
  <c r="F8" i="21" l="1"/>
  <c r="I21" i="21"/>
  <c r="F6" i="21"/>
  <c r="O8" i="21"/>
  <c r="E37" i="17"/>
  <c r="E84" i="17" s="1"/>
  <c r="E24" i="17"/>
  <c r="F24" i="17" s="1"/>
  <c r="F23" i="17"/>
  <c r="F84" i="17" l="1"/>
  <c r="H32" i="21"/>
  <c r="H41" i="21" s="1"/>
  <c r="O12" i="21"/>
  <c r="F10" i="21"/>
  <c r="F12" i="21"/>
  <c r="E25" i="17"/>
  <c r="E65" i="17" s="1"/>
  <c r="E32" i="21" l="1"/>
  <c r="E34" i="21" s="1"/>
  <c r="J15" i="21"/>
  <c r="H15" i="21" s="1"/>
  <c r="E14" i="21" s="1"/>
  <c r="J21" i="21"/>
  <c r="J17" i="21"/>
  <c r="H17" i="21" s="1"/>
  <c r="E16" i="21" s="1"/>
  <c r="F25" i="17"/>
  <c r="E83" i="17"/>
  <c r="E76" i="17" s="1"/>
  <c r="I19" i="21"/>
  <c r="E18" i="21" s="1"/>
  <c r="J23" i="21" l="1"/>
  <c r="E22" i="21" s="1"/>
  <c r="O18" i="21"/>
  <c r="F83" i="17"/>
  <c r="E78" i="17"/>
  <c r="H21" i="21"/>
  <c r="E20" i="21" s="1"/>
  <c r="F20" i="21" l="1"/>
  <c r="F18" i="21"/>
  <c r="O20" i="21"/>
  <c r="F16" i="21"/>
  <c r="F14" i="21"/>
  <c r="O16" i="21"/>
  <c r="L26" i="21"/>
  <c r="E25" i="21" l="1"/>
  <c r="O27" i="21" s="1"/>
  <c r="O22" i="21"/>
  <c r="F22" i="21"/>
  <c r="E87" i="17"/>
  <c r="F78" i="17"/>
  <c r="F25" i="21" l="1"/>
  <c r="F27" i="21"/>
  <c r="F87" i="17"/>
  <c r="E88" i="17"/>
  <c r="N38" i="21" s="1"/>
  <c r="N41" i="21" s="1"/>
  <c r="O41" i="21" s="1"/>
  <c r="F88" i="17" l="1"/>
  <c r="E95" i="17"/>
  <c r="F95" i="17" s="1"/>
</calcChain>
</file>

<file path=xl/sharedStrings.xml><?xml version="1.0" encoding="utf-8"?>
<sst xmlns="http://schemas.openxmlformats.org/spreadsheetml/2006/main" count="215" uniqueCount="187">
  <si>
    <t>自己資金</t>
    <rPh sb="0" eb="2">
      <t>ジコ</t>
    </rPh>
    <rPh sb="2" eb="4">
      <t>シキン</t>
    </rPh>
    <phoneticPr fontId="6"/>
  </si>
  <si>
    <t>建築費小計</t>
    <rPh sb="0" eb="3">
      <t>ケンチクヒ</t>
    </rPh>
    <rPh sb="3" eb="5">
      <t>ショウケイ</t>
    </rPh>
    <phoneticPr fontId="6"/>
  </si>
  <si>
    <t>本体工事</t>
    <rPh sb="0" eb="2">
      <t>ホンタイ</t>
    </rPh>
    <rPh sb="2" eb="4">
      <t>コウジ</t>
    </rPh>
    <phoneticPr fontId="6"/>
  </si>
  <si>
    <t>計</t>
    <rPh sb="0" eb="1">
      <t>ケイ</t>
    </rPh>
    <phoneticPr fontId="6"/>
  </si>
  <si>
    <t>司法書士等</t>
    <rPh sb="0" eb="2">
      <t>シホウ</t>
    </rPh>
    <rPh sb="2" eb="4">
      <t>ショシ</t>
    </rPh>
    <rPh sb="4" eb="5">
      <t>トウ</t>
    </rPh>
    <phoneticPr fontId="7"/>
  </si>
  <si>
    <t>最終精算</t>
    <rPh sb="0" eb="2">
      <t>サイシュウ</t>
    </rPh>
    <rPh sb="2" eb="4">
      <t>セイサン</t>
    </rPh>
    <phoneticPr fontId="7"/>
  </si>
  <si>
    <t>固定資産税精算金</t>
    <rPh sb="0" eb="2">
      <t>コテイ</t>
    </rPh>
    <rPh sb="2" eb="5">
      <t>シサンゼイ</t>
    </rPh>
    <rPh sb="5" eb="8">
      <t>セイサンキン</t>
    </rPh>
    <phoneticPr fontId="6"/>
  </si>
  <si>
    <t>上下水道負担金</t>
    <rPh sb="0" eb="2">
      <t>ジョウゲ</t>
    </rPh>
    <rPh sb="2" eb="4">
      <t>スイドウ</t>
    </rPh>
    <rPh sb="4" eb="7">
      <t>フタンキン</t>
    </rPh>
    <phoneticPr fontId="6"/>
  </si>
  <si>
    <t>内容</t>
    <rPh sb="0" eb="2">
      <t>ナイヨウ</t>
    </rPh>
    <phoneticPr fontId="6"/>
  </si>
  <si>
    <t>金額</t>
    <rPh sb="0" eb="2">
      <t>キンガク</t>
    </rPh>
    <phoneticPr fontId="6"/>
  </si>
  <si>
    <t>追加費用</t>
    <rPh sb="0" eb="2">
      <t>ツイカ</t>
    </rPh>
    <rPh sb="2" eb="4">
      <t>ヒヨウ</t>
    </rPh>
    <phoneticPr fontId="6"/>
  </si>
  <si>
    <t>住宅ローン</t>
    <rPh sb="0" eb="2">
      <t>ジュウタク</t>
    </rPh>
    <phoneticPr fontId="6"/>
  </si>
  <si>
    <t>仲介手数料</t>
    <rPh sb="0" eb="2">
      <t>チュウカイ</t>
    </rPh>
    <rPh sb="2" eb="4">
      <t>テスウ</t>
    </rPh>
    <rPh sb="4" eb="5">
      <t>リョウ</t>
    </rPh>
    <phoneticPr fontId="6"/>
  </si>
  <si>
    <t>金利</t>
    <rPh sb="0" eb="2">
      <t>キンリ</t>
    </rPh>
    <phoneticPr fontId="6"/>
  </si>
  <si>
    <t>年数</t>
    <rPh sb="0" eb="2">
      <t>ネンスウ</t>
    </rPh>
    <phoneticPr fontId="6"/>
  </si>
  <si>
    <t>ボーナス払い分の合計</t>
    <rPh sb="4" eb="5">
      <t>バラ</t>
    </rPh>
    <rPh sb="6" eb="7">
      <t>ブン</t>
    </rPh>
    <rPh sb="8" eb="10">
      <t>ゴウケイ</t>
    </rPh>
    <phoneticPr fontId="6"/>
  </si>
  <si>
    <t>ボーナス払い金額/回（年2回）</t>
    <rPh sb="4" eb="5">
      <t>バラ</t>
    </rPh>
    <rPh sb="6" eb="8">
      <t>キンガク</t>
    </rPh>
    <rPh sb="9" eb="10">
      <t>カイ</t>
    </rPh>
    <rPh sb="11" eb="12">
      <t>ネン</t>
    </rPh>
    <rPh sb="13" eb="14">
      <t>カイ</t>
    </rPh>
    <phoneticPr fontId="6"/>
  </si>
  <si>
    <t>ローン支払い金額/月</t>
    <rPh sb="3" eb="5">
      <t>シハラ</t>
    </rPh>
    <rPh sb="6" eb="8">
      <t>キンガク</t>
    </rPh>
    <rPh sb="9" eb="10">
      <t>ツキ</t>
    </rPh>
    <phoneticPr fontId="6"/>
  </si>
  <si>
    <t>ローン
条件</t>
    <rPh sb="4" eb="6">
      <t>ジョウケン</t>
    </rPh>
    <phoneticPr fontId="6"/>
  </si>
  <si>
    <t>土地契約</t>
    <rPh sb="0" eb="2">
      <t>トチ</t>
    </rPh>
    <rPh sb="2" eb="4">
      <t>ケイヤク</t>
    </rPh>
    <phoneticPr fontId="6"/>
  </si>
  <si>
    <t>建物契約</t>
    <rPh sb="0" eb="2">
      <t>タテモノ</t>
    </rPh>
    <rPh sb="2" eb="4">
      <t>ケイヤク</t>
    </rPh>
    <phoneticPr fontId="7"/>
  </si>
  <si>
    <t>建築確認印紙・手数料</t>
    <rPh sb="0" eb="2">
      <t>ケンチク</t>
    </rPh>
    <rPh sb="2" eb="4">
      <t>カクニン</t>
    </rPh>
    <rPh sb="4" eb="6">
      <t>インシ</t>
    </rPh>
    <rPh sb="7" eb="9">
      <t>テスウ</t>
    </rPh>
    <rPh sb="9" eb="10">
      <t>リョウ</t>
    </rPh>
    <phoneticPr fontId="6"/>
  </si>
  <si>
    <t>印紙代（建物請負契約書）</t>
    <rPh sb="0" eb="2">
      <t>インシ</t>
    </rPh>
    <rPh sb="2" eb="3">
      <t>ダイ</t>
    </rPh>
    <rPh sb="4" eb="6">
      <t>タテモノ</t>
    </rPh>
    <rPh sb="6" eb="8">
      <t>ウケオイ</t>
    </rPh>
    <rPh sb="8" eb="10">
      <t>ケイヤク</t>
    </rPh>
    <rPh sb="10" eb="11">
      <t>ショ</t>
    </rPh>
    <phoneticPr fontId="6"/>
  </si>
  <si>
    <t>印紙代（土地売買契約書）</t>
    <rPh sb="0" eb="2">
      <t>インシ</t>
    </rPh>
    <rPh sb="2" eb="3">
      <t>ダイ</t>
    </rPh>
    <rPh sb="6" eb="8">
      <t>バイバイ</t>
    </rPh>
    <rPh sb="10" eb="11">
      <t>ショ</t>
    </rPh>
    <phoneticPr fontId="6"/>
  </si>
  <si>
    <t>担保設定登記費</t>
    <rPh sb="0" eb="2">
      <t>タンポ</t>
    </rPh>
    <rPh sb="2" eb="4">
      <t>セッテイ</t>
    </rPh>
    <rPh sb="4" eb="6">
      <t>トウキ</t>
    </rPh>
    <rPh sb="6" eb="7">
      <t>ヒ</t>
    </rPh>
    <phoneticPr fontId="6"/>
  </si>
  <si>
    <t>工事中　追加工事</t>
    <rPh sb="0" eb="3">
      <t>コウジチュウ</t>
    </rPh>
    <rPh sb="4" eb="6">
      <t>ツイカ</t>
    </rPh>
    <rPh sb="6" eb="8">
      <t>コウジ</t>
    </rPh>
    <phoneticPr fontId="6"/>
  </si>
  <si>
    <t>工事中　追加費小計</t>
    <rPh sb="0" eb="3">
      <t>コウジチュウ</t>
    </rPh>
    <rPh sb="4" eb="6">
      <t>ツイカ</t>
    </rPh>
    <rPh sb="6" eb="7">
      <t>ヒ</t>
    </rPh>
    <rPh sb="7" eb="9">
      <t>ショウケイ</t>
    </rPh>
    <phoneticPr fontId="6"/>
  </si>
  <si>
    <t>銀行（融資）</t>
    <rPh sb="0" eb="2">
      <t>ギンコウ</t>
    </rPh>
    <rPh sb="3" eb="5">
      <t>ユウシ</t>
    </rPh>
    <phoneticPr fontId="7"/>
  </si>
  <si>
    <t>土地売主</t>
    <rPh sb="0" eb="2">
      <t>トチ</t>
    </rPh>
    <rPh sb="2" eb="4">
      <t>ウリヌシ</t>
    </rPh>
    <phoneticPr fontId="7"/>
  </si>
  <si>
    <t>銀行（つなぎ融資）</t>
    <rPh sb="0" eb="2">
      <t>ギンコウ</t>
    </rPh>
    <rPh sb="6" eb="8">
      <t>ユウシ</t>
    </rPh>
    <phoneticPr fontId="7"/>
  </si>
  <si>
    <t>備考</t>
    <rPh sb="0" eb="2">
      <t>ビコウ</t>
    </rPh>
    <phoneticPr fontId="6"/>
  </si>
  <si>
    <t>項目</t>
    <rPh sb="0" eb="2">
      <t>コウモク</t>
    </rPh>
    <phoneticPr fontId="6"/>
  </si>
  <si>
    <t>前回からの差額</t>
    <rPh sb="0" eb="2">
      <t>ゼンカイ</t>
    </rPh>
    <rPh sb="5" eb="7">
      <t>サガク</t>
    </rPh>
    <phoneticPr fontId="6"/>
  </si>
  <si>
    <t>①建築費用合計</t>
    <rPh sb="1" eb="3">
      <t>ケンチク</t>
    </rPh>
    <rPh sb="3" eb="5">
      <t>ヒヨウ</t>
    </rPh>
    <rPh sb="5" eb="7">
      <t>ゴウケイ</t>
    </rPh>
    <phoneticPr fontId="6"/>
  </si>
  <si>
    <t>資金計画</t>
    <rPh sb="0" eb="2">
      <t>シキン</t>
    </rPh>
    <rPh sb="2" eb="4">
      <t>ケイカク</t>
    </rPh>
    <phoneticPr fontId="6"/>
  </si>
  <si>
    <t>建築費合計（①）</t>
    <rPh sb="0" eb="3">
      <t>ケンチクヒ</t>
    </rPh>
    <rPh sb="3" eb="5">
      <t>ゴウケイ</t>
    </rPh>
    <phoneticPr fontId="6"/>
  </si>
  <si>
    <t>資金</t>
    <rPh sb="0" eb="2">
      <t>シキン</t>
    </rPh>
    <phoneticPr fontId="6"/>
  </si>
  <si>
    <t>費用</t>
    <rPh sb="0" eb="2">
      <t>ヒヨウ</t>
    </rPh>
    <phoneticPr fontId="6"/>
  </si>
  <si>
    <t>土地費用</t>
    <rPh sb="0" eb="2">
      <t>トチ</t>
    </rPh>
    <rPh sb="2" eb="4">
      <t>ヒヨウ</t>
    </rPh>
    <phoneticPr fontId="6"/>
  </si>
  <si>
    <t>土地価格</t>
    <rPh sb="0" eb="2">
      <t>トチ</t>
    </rPh>
    <rPh sb="2" eb="4">
      <t>カカク</t>
    </rPh>
    <phoneticPr fontId="6"/>
  </si>
  <si>
    <t>搭載容量（kW）</t>
    <rPh sb="0" eb="2">
      <t>トウサイ</t>
    </rPh>
    <rPh sb="2" eb="4">
      <t>ヨウリョウ</t>
    </rPh>
    <phoneticPr fontId="6"/>
  </si>
  <si>
    <t>収支</t>
    <rPh sb="0" eb="2">
      <t>シュウシ</t>
    </rPh>
    <phoneticPr fontId="6"/>
  </si>
  <si>
    <t>入居準備</t>
    <rPh sb="0" eb="2">
      <t>ニュウキョ</t>
    </rPh>
    <rPh sb="2" eb="4">
      <t>ジュンビ</t>
    </rPh>
    <phoneticPr fontId="6"/>
  </si>
  <si>
    <t>表題登記費用</t>
    <rPh sb="0" eb="2">
      <t>ヒョウダイ</t>
    </rPh>
    <rPh sb="2" eb="4">
      <t>トウキ</t>
    </rPh>
    <rPh sb="4" eb="5">
      <t>ヒ</t>
    </rPh>
    <rPh sb="5" eb="6">
      <t>ヨウ</t>
    </rPh>
    <phoneticPr fontId="6"/>
  </si>
  <si>
    <t>ローン</t>
    <phoneticPr fontId="6"/>
  </si>
  <si>
    <t>上下水道工事費</t>
    <rPh sb="0" eb="2">
      <t>ジョウゲ</t>
    </rPh>
    <rPh sb="2" eb="4">
      <t>スイドウ</t>
    </rPh>
    <rPh sb="4" eb="6">
      <t>コウジ</t>
    </rPh>
    <rPh sb="6" eb="7">
      <t>ヒ</t>
    </rPh>
    <phoneticPr fontId="6"/>
  </si>
  <si>
    <t>地鎮祭準備費</t>
    <rPh sb="0" eb="3">
      <t>ジチンサイ</t>
    </rPh>
    <rPh sb="3" eb="5">
      <t>ジュンビ</t>
    </rPh>
    <rPh sb="5" eb="6">
      <t>ヒ</t>
    </rPh>
    <phoneticPr fontId="6"/>
  </si>
  <si>
    <t>玉串料・初穂料</t>
    <rPh sb="0" eb="2">
      <t>タマグシ</t>
    </rPh>
    <rPh sb="2" eb="3">
      <t>リョウ</t>
    </rPh>
    <rPh sb="4" eb="7">
      <t>ハツホリョウ</t>
    </rPh>
    <phoneticPr fontId="6"/>
  </si>
  <si>
    <t>所有権移転登記費</t>
    <rPh sb="0" eb="3">
      <t>ショユウケン</t>
    </rPh>
    <rPh sb="3" eb="5">
      <t>イテン</t>
    </rPh>
    <rPh sb="5" eb="7">
      <t>トウキ</t>
    </rPh>
    <rPh sb="7" eb="8">
      <t>ヒ</t>
    </rPh>
    <phoneticPr fontId="6"/>
  </si>
  <si>
    <t>つなぎ融資・分割融資費用</t>
    <rPh sb="3" eb="5">
      <t>ユウシ</t>
    </rPh>
    <rPh sb="6" eb="8">
      <t>ブンカツ</t>
    </rPh>
    <rPh sb="8" eb="10">
      <t>ユウシ</t>
    </rPh>
    <rPh sb="10" eb="12">
      <t>ヒヨウ</t>
    </rPh>
    <phoneticPr fontId="6"/>
  </si>
  <si>
    <t>別途</t>
    <rPh sb="0" eb="2">
      <t>ベット</t>
    </rPh>
    <phoneticPr fontId="6"/>
  </si>
  <si>
    <t>消費税10%</t>
    <rPh sb="0" eb="3">
      <t>ショウヒゼイ</t>
    </rPh>
    <phoneticPr fontId="6"/>
  </si>
  <si>
    <t>滅失登記費用</t>
    <rPh sb="0" eb="2">
      <t>メッシツ</t>
    </rPh>
    <rPh sb="2" eb="4">
      <t>トウキ</t>
    </rPh>
    <rPh sb="4" eb="6">
      <t>ヒヨウ</t>
    </rPh>
    <phoneticPr fontId="6"/>
  </si>
  <si>
    <t>※古家を解体する場合</t>
    <rPh sb="1" eb="3">
      <t>フルイエ</t>
    </rPh>
    <rPh sb="4" eb="6">
      <t>カイタイ</t>
    </rPh>
    <rPh sb="8" eb="10">
      <t>バアイ</t>
    </rPh>
    <phoneticPr fontId="6"/>
  </si>
  <si>
    <t>※土地購入時に担保設定する場合</t>
    <rPh sb="5" eb="6">
      <t>ジ</t>
    </rPh>
    <phoneticPr fontId="6"/>
  </si>
  <si>
    <t>支払い</t>
    <rPh sb="0" eb="2">
      <t>シハラ</t>
    </rPh>
    <phoneticPr fontId="6"/>
  </si>
  <si>
    <t>工程</t>
    <rPh sb="0" eb="2">
      <t>コウテイ</t>
    </rPh>
    <phoneticPr fontId="6"/>
  </si>
  <si>
    <t>手続き</t>
    <rPh sb="0" eb="2">
      <t>テツヅ</t>
    </rPh>
    <phoneticPr fontId="6"/>
  </si>
  <si>
    <t>着工</t>
    <phoneticPr fontId="7"/>
  </si>
  <si>
    <t>上棟</t>
    <rPh sb="0" eb="2">
      <t>ジョウトウ</t>
    </rPh>
    <phoneticPr fontId="7"/>
  </si>
  <si>
    <t>竣工</t>
    <rPh sb="0" eb="2">
      <t>シュンコウ</t>
    </rPh>
    <phoneticPr fontId="7"/>
  </si>
  <si>
    <t>引渡し</t>
    <rPh sb="0" eb="1">
      <t>ヒ</t>
    </rPh>
    <rPh sb="1" eb="2">
      <t>ワタ</t>
    </rPh>
    <phoneticPr fontId="7"/>
  </si>
  <si>
    <t>着工金支払い</t>
    <rPh sb="2" eb="3">
      <t>キン</t>
    </rPh>
    <rPh sb="3" eb="5">
      <t>シハラ</t>
    </rPh>
    <phoneticPr fontId="7"/>
  </si>
  <si>
    <t>中間金支払い</t>
    <rPh sb="0" eb="2">
      <t>チュウカン</t>
    </rPh>
    <rPh sb="2" eb="3">
      <t>キン</t>
    </rPh>
    <rPh sb="3" eb="5">
      <t>シハラ</t>
    </rPh>
    <phoneticPr fontId="7"/>
  </si>
  <si>
    <t>現金の流れ（キャッシュフロー）</t>
    <rPh sb="0" eb="2">
      <t>ゲンキン</t>
    </rPh>
    <rPh sb="3" eb="4">
      <t>ナガ</t>
    </rPh>
    <phoneticPr fontId="6"/>
  </si>
  <si>
    <t>時期</t>
    <rPh sb="0" eb="2">
      <t>ジキ</t>
    </rPh>
    <phoneticPr fontId="6"/>
  </si>
  <si>
    <t>銀行（手数料等）</t>
    <rPh sb="0" eb="2">
      <t>ギンコウ</t>
    </rPh>
    <rPh sb="3" eb="6">
      <t>テスウリョウ</t>
    </rPh>
    <rPh sb="6" eb="7">
      <t>トウ</t>
    </rPh>
    <phoneticPr fontId="7"/>
  </si>
  <si>
    <t>工事前＋工事中　追加費小計</t>
    <rPh sb="0" eb="2">
      <t>コウジ</t>
    </rPh>
    <rPh sb="2" eb="3">
      <t>マエ</t>
    </rPh>
    <rPh sb="4" eb="7">
      <t>コウジチュウ</t>
    </rPh>
    <rPh sb="8" eb="10">
      <t>ツイカ</t>
    </rPh>
    <rPh sb="10" eb="11">
      <t>ヒ</t>
    </rPh>
    <rPh sb="11" eb="13">
      <t>ショウケイ</t>
    </rPh>
    <phoneticPr fontId="6"/>
  </si>
  <si>
    <t>資金合計</t>
    <rPh sb="0" eb="2">
      <t>シキン</t>
    </rPh>
    <rPh sb="2" eb="4">
      <t>ゴウケイ</t>
    </rPh>
    <phoneticPr fontId="6"/>
  </si>
  <si>
    <t>費用合計</t>
    <rPh sb="0" eb="2">
      <t>ヒヨウ</t>
    </rPh>
    <rPh sb="2" eb="4">
      <t>ゴウケイ</t>
    </rPh>
    <phoneticPr fontId="6"/>
  </si>
  <si>
    <t>資金</t>
    <rPh sb="0" eb="2">
      <t>シキン</t>
    </rPh>
    <phoneticPr fontId="6"/>
  </si>
  <si>
    <t>収支合計</t>
    <rPh sb="0" eb="2">
      <t>シュウシ</t>
    </rPh>
    <rPh sb="2" eb="4">
      <t>ゴウケイ</t>
    </rPh>
    <phoneticPr fontId="6"/>
  </si>
  <si>
    <t>申請・保険</t>
    <rPh sb="0" eb="2">
      <t>シンセイ</t>
    </rPh>
    <rPh sb="3" eb="5">
      <t>ホケン</t>
    </rPh>
    <phoneticPr fontId="6"/>
  </si>
  <si>
    <t>諸費用</t>
    <rPh sb="0" eb="1">
      <t>ショ</t>
    </rPh>
    <rPh sb="1" eb="3">
      <t>ヒヨウ</t>
    </rPh>
    <phoneticPr fontId="6"/>
  </si>
  <si>
    <t>建物費用</t>
    <rPh sb="0" eb="2">
      <t>タテモノ</t>
    </rPh>
    <rPh sb="2" eb="4">
      <t>ヒヨウ</t>
    </rPh>
    <phoneticPr fontId="6"/>
  </si>
  <si>
    <t>他ローン</t>
    <rPh sb="0" eb="1">
      <t>ホカ</t>
    </rPh>
    <phoneticPr fontId="6"/>
  </si>
  <si>
    <t>公的証明発行費用・手続き費用</t>
    <rPh sb="0" eb="2">
      <t>コウテキ</t>
    </rPh>
    <rPh sb="2" eb="4">
      <t>ショウメイ</t>
    </rPh>
    <rPh sb="4" eb="6">
      <t>ハッコウ</t>
    </rPh>
    <rPh sb="6" eb="8">
      <t>ヒヨウ</t>
    </rPh>
    <rPh sb="9" eb="11">
      <t>テツヅ</t>
    </rPh>
    <rPh sb="12" eb="14">
      <t>ヒヨウ</t>
    </rPh>
    <phoneticPr fontId="6"/>
  </si>
  <si>
    <t>登記費
（土地決済時）</t>
    <rPh sb="0" eb="2">
      <t>トウキ</t>
    </rPh>
    <rPh sb="2" eb="3">
      <t>ヒ</t>
    </rPh>
    <rPh sb="5" eb="7">
      <t>トチ</t>
    </rPh>
    <rPh sb="7" eb="9">
      <t>ケッサイ</t>
    </rPh>
    <rPh sb="9" eb="10">
      <t>ジ</t>
    </rPh>
    <phoneticPr fontId="6"/>
  </si>
  <si>
    <t>保証料/融資手数料</t>
    <rPh sb="0" eb="2">
      <t>ホショウ</t>
    </rPh>
    <rPh sb="2" eb="3">
      <t>リョウ</t>
    </rPh>
    <rPh sb="4" eb="6">
      <t>ユウシ</t>
    </rPh>
    <rPh sb="6" eb="9">
      <t>テスウリョウ</t>
    </rPh>
    <phoneticPr fontId="6"/>
  </si>
  <si>
    <t>事務手数料</t>
    <rPh sb="0" eb="2">
      <t>ジム</t>
    </rPh>
    <rPh sb="2" eb="5">
      <t>テスウリョウ</t>
    </rPh>
    <phoneticPr fontId="6"/>
  </si>
  <si>
    <t>印紙代（金消契約）</t>
    <rPh sb="0" eb="2">
      <t>インシ</t>
    </rPh>
    <rPh sb="2" eb="3">
      <t>ダイ</t>
    </rPh>
    <rPh sb="4" eb="5">
      <t>キン</t>
    </rPh>
    <rPh sb="5" eb="6">
      <t>ケ</t>
    </rPh>
    <rPh sb="6" eb="8">
      <t>ケイヤク</t>
    </rPh>
    <phoneticPr fontId="6"/>
  </si>
  <si>
    <t>契約関連</t>
    <rPh sb="0" eb="2">
      <t>ケイヤク</t>
    </rPh>
    <rPh sb="2" eb="4">
      <t>カンレン</t>
    </rPh>
    <phoneticPr fontId="6"/>
  </si>
  <si>
    <t>所有権保存登記費用</t>
    <rPh sb="0" eb="3">
      <t>ショユウケン</t>
    </rPh>
    <rPh sb="3" eb="5">
      <t>ホゾン</t>
    </rPh>
    <rPh sb="5" eb="7">
      <t>トウキ</t>
    </rPh>
    <rPh sb="7" eb="8">
      <t>ヒ</t>
    </rPh>
    <rPh sb="8" eb="9">
      <t>ヨウ</t>
    </rPh>
    <phoneticPr fontId="6"/>
  </si>
  <si>
    <t>工事前　追加工事
（仕様打ち合わせ）</t>
    <rPh sb="0" eb="2">
      <t>コウジ</t>
    </rPh>
    <rPh sb="2" eb="3">
      <t>マエ</t>
    </rPh>
    <rPh sb="4" eb="6">
      <t>ツイカ</t>
    </rPh>
    <rPh sb="6" eb="8">
      <t>コウジ</t>
    </rPh>
    <rPh sb="10" eb="12">
      <t>シヨウ</t>
    </rPh>
    <rPh sb="12" eb="13">
      <t>ウ</t>
    </rPh>
    <rPh sb="14" eb="15">
      <t>ア</t>
    </rPh>
    <phoneticPr fontId="6"/>
  </si>
  <si>
    <t>（解体完了時）</t>
    <rPh sb="1" eb="3">
      <t>カイタイ</t>
    </rPh>
    <rPh sb="3" eb="5">
      <t>カンリョウ</t>
    </rPh>
    <rPh sb="5" eb="6">
      <t>ジ</t>
    </rPh>
    <phoneticPr fontId="6"/>
  </si>
  <si>
    <t xml:space="preserve">
（建物決済時）</t>
    <rPh sb="2" eb="4">
      <t>タテモノ</t>
    </rPh>
    <rPh sb="4" eb="6">
      <t>ケッサイ</t>
    </rPh>
    <rPh sb="6" eb="7">
      <t>ジ</t>
    </rPh>
    <phoneticPr fontId="6"/>
  </si>
  <si>
    <t>地鎮祭</t>
    <rPh sb="0" eb="3">
      <t>ジチンサイ</t>
    </rPh>
    <phoneticPr fontId="6"/>
  </si>
  <si>
    <t>立替費用</t>
    <rPh sb="0" eb="2">
      <t>タテカエ</t>
    </rPh>
    <rPh sb="2" eb="4">
      <t>ヒヨウ</t>
    </rPh>
    <phoneticPr fontId="6"/>
  </si>
  <si>
    <t>35</t>
    <phoneticPr fontId="6"/>
  </si>
  <si>
    <t>6月中旬</t>
    <rPh sb="1" eb="2">
      <t>ガツ</t>
    </rPh>
    <rPh sb="2" eb="4">
      <t>チュウジュン</t>
    </rPh>
    <phoneticPr fontId="6"/>
  </si>
  <si>
    <t>9月中旬</t>
    <rPh sb="1" eb="2">
      <t>ガツ</t>
    </rPh>
    <rPh sb="2" eb="4">
      <t>チュウジュン</t>
    </rPh>
    <phoneticPr fontId="6"/>
  </si>
  <si>
    <t>外構工事</t>
    <rPh sb="0" eb="2">
      <t>ガイコウ</t>
    </rPh>
    <rPh sb="2" eb="4">
      <t>コウジ</t>
    </rPh>
    <phoneticPr fontId="6"/>
  </si>
  <si>
    <t>基本工事</t>
    <rPh sb="0" eb="2">
      <t>キホン</t>
    </rPh>
    <rPh sb="2" eb="4">
      <t>コウジ</t>
    </rPh>
    <phoneticPr fontId="6"/>
  </si>
  <si>
    <t>⑥費用合計</t>
    <rPh sb="1" eb="3">
      <t>ヒヨウ</t>
    </rPh>
    <rPh sb="3" eb="5">
      <t>ゴウケイ</t>
    </rPh>
    <phoneticPr fontId="6"/>
  </si>
  <si>
    <t>⑦資金合計</t>
    <rPh sb="1" eb="3">
      <t>シキン</t>
    </rPh>
    <rPh sb="3" eb="5">
      <t>ゴウケイ</t>
    </rPh>
    <phoneticPr fontId="6"/>
  </si>
  <si>
    <t>ローン金消契約</t>
    <rPh sb="3" eb="4">
      <t>キン</t>
    </rPh>
    <rPh sb="4" eb="5">
      <t>ケ</t>
    </rPh>
    <rPh sb="5" eb="7">
      <t>ケイヤク</t>
    </rPh>
    <phoneticPr fontId="7"/>
  </si>
  <si>
    <t>土地決済</t>
    <rPh sb="0" eb="2">
      <t>トチ</t>
    </rPh>
    <rPh sb="2" eb="4">
      <t>ケッサイ</t>
    </rPh>
    <phoneticPr fontId="7"/>
  </si>
  <si>
    <t>土地契約 印紙代</t>
    <rPh sb="0" eb="2">
      <t>トチ</t>
    </rPh>
    <rPh sb="2" eb="4">
      <t>ケイヤク</t>
    </rPh>
    <rPh sb="5" eb="7">
      <t>インシ</t>
    </rPh>
    <rPh sb="7" eb="8">
      <t>ダイ</t>
    </rPh>
    <phoneticPr fontId="7"/>
  </si>
  <si>
    <t>土地契約 手付金</t>
    <rPh sb="0" eb="2">
      <t>トチ</t>
    </rPh>
    <rPh sb="2" eb="4">
      <t>ケイヤク</t>
    </rPh>
    <rPh sb="5" eb="7">
      <t>テツケ</t>
    </rPh>
    <rPh sb="7" eb="8">
      <t>キン</t>
    </rPh>
    <phoneticPr fontId="7"/>
  </si>
  <si>
    <t>建物契約 契約金</t>
    <rPh sb="0" eb="2">
      <t>タテモノ</t>
    </rPh>
    <rPh sb="2" eb="4">
      <t>ケイヤク</t>
    </rPh>
    <rPh sb="5" eb="7">
      <t>ケイヤク</t>
    </rPh>
    <rPh sb="7" eb="8">
      <t>キン</t>
    </rPh>
    <phoneticPr fontId="7"/>
  </si>
  <si>
    <t>建物契約  印紙代</t>
    <rPh sb="0" eb="2">
      <t>タテモノ</t>
    </rPh>
    <rPh sb="2" eb="4">
      <t>ケイヤク</t>
    </rPh>
    <rPh sb="6" eb="8">
      <t>インシ</t>
    </rPh>
    <rPh sb="8" eb="9">
      <t>ダイ</t>
    </rPh>
    <phoneticPr fontId="7"/>
  </si>
  <si>
    <t>5月中旬</t>
    <rPh sb="1" eb="2">
      <t>ガツ</t>
    </rPh>
    <rPh sb="2" eb="4">
      <t>チュウジュン</t>
    </rPh>
    <phoneticPr fontId="6"/>
  </si>
  <si>
    <t>玉ぐし料</t>
    <rPh sb="0" eb="1">
      <t>タマ</t>
    </rPh>
    <rPh sb="3" eb="4">
      <t>リョウ</t>
    </rPh>
    <phoneticPr fontId="7"/>
  </si>
  <si>
    <t>融資手数料・保証料</t>
    <rPh sb="0" eb="2">
      <t>ユウシ</t>
    </rPh>
    <rPh sb="2" eb="5">
      <t>テスウリョウ</t>
    </rPh>
    <rPh sb="6" eb="8">
      <t>ホショウ</t>
    </rPh>
    <rPh sb="8" eb="9">
      <t>リョウ</t>
    </rPh>
    <phoneticPr fontId="7"/>
  </si>
  <si>
    <t>仲介手数料</t>
    <rPh sb="0" eb="2">
      <t>チュウカイ</t>
    </rPh>
    <rPh sb="2" eb="5">
      <t>テスウリョウ</t>
    </rPh>
    <phoneticPr fontId="7"/>
  </si>
  <si>
    <t>登記費用</t>
    <rPh sb="0" eb="2">
      <t>トウキ</t>
    </rPh>
    <rPh sb="2" eb="4">
      <t>ヒヨウ</t>
    </rPh>
    <phoneticPr fontId="7"/>
  </si>
  <si>
    <t>つなぎ融資</t>
    <rPh sb="3" eb="5">
      <t>ユウシ</t>
    </rPh>
    <phoneticPr fontId="7"/>
  </si>
  <si>
    <t>検査手数料等</t>
    <rPh sb="0" eb="2">
      <t>ケンサ</t>
    </rPh>
    <rPh sb="2" eb="5">
      <t>テスウリョウ</t>
    </rPh>
    <rPh sb="5" eb="6">
      <t>トウ</t>
    </rPh>
    <phoneticPr fontId="7"/>
  </si>
  <si>
    <t>つなぎ融資 手数料・金利等</t>
    <rPh sb="3" eb="5">
      <t>ユウシ</t>
    </rPh>
    <rPh sb="6" eb="9">
      <t>テスウリョウ</t>
    </rPh>
    <rPh sb="10" eb="12">
      <t>キンリ</t>
    </rPh>
    <rPh sb="12" eb="13">
      <t>トウ</t>
    </rPh>
    <phoneticPr fontId="7"/>
  </si>
  <si>
    <t>保証料</t>
    <rPh sb="0" eb="3">
      <t>ホショウリョウ</t>
    </rPh>
    <phoneticPr fontId="7"/>
  </si>
  <si>
    <t>建物 最終精算金</t>
    <rPh sb="0" eb="2">
      <t>タテモノ</t>
    </rPh>
    <rPh sb="3" eb="5">
      <t>サイシュウ</t>
    </rPh>
    <rPh sb="5" eb="7">
      <t>セイサン</t>
    </rPh>
    <rPh sb="7" eb="8">
      <t>カネ</t>
    </rPh>
    <phoneticPr fontId="7"/>
  </si>
  <si>
    <t>建物 最終金</t>
    <rPh sb="0" eb="2">
      <t>タテモノ</t>
    </rPh>
    <rPh sb="3" eb="5">
      <t>サイシュウ</t>
    </rPh>
    <rPh sb="5" eb="6">
      <t>キン</t>
    </rPh>
    <phoneticPr fontId="7"/>
  </si>
  <si>
    <t>建物 着工金</t>
    <rPh sb="0" eb="2">
      <t>タテモノ</t>
    </rPh>
    <rPh sb="3" eb="5">
      <t>チャッコウ</t>
    </rPh>
    <rPh sb="5" eb="6">
      <t>キン</t>
    </rPh>
    <phoneticPr fontId="7"/>
  </si>
  <si>
    <t>建物 中間金</t>
    <rPh sb="0" eb="2">
      <t>タテモノ</t>
    </rPh>
    <rPh sb="3" eb="5">
      <t>チュウカン</t>
    </rPh>
    <rPh sb="5" eb="6">
      <t>キン</t>
    </rPh>
    <phoneticPr fontId="7"/>
  </si>
  <si>
    <t>9月下旬</t>
    <rPh sb="1" eb="2">
      <t>ガツ</t>
    </rPh>
    <rPh sb="2" eb="3">
      <t>シタ</t>
    </rPh>
    <rPh sb="3" eb="4">
      <t>シュン</t>
    </rPh>
    <phoneticPr fontId="6"/>
  </si>
  <si>
    <t>10月下旬</t>
    <rPh sb="2" eb="3">
      <t>ガツ</t>
    </rPh>
    <rPh sb="3" eb="5">
      <t>ゲジュン</t>
    </rPh>
    <phoneticPr fontId="6"/>
  </si>
  <si>
    <t>火災保険料</t>
    <rPh sb="0" eb="2">
      <t>カサイ</t>
    </rPh>
    <rPh sb="2" eb="5">
      <t>ホケンリョウ</t>
    </rPh>
    <phoneticPr fontId="7"/>
  </si>
  <si>
    <t>外構費用</t>
    <rPh sb="0" eb="2">
      <t>ガイコウ</t>
    </rPh>
    <rPh sb="2" eb="4">
      <t>ヒヨウ</t>
    </rPh>
    <phoneticPr fontId="7"/>
  </si>
  <si>
    <t>印紙・税金</t>
    <rPh sb="0" eb="2">
      <t>インシ</t>
    </rPh>
    <rPh sb="3" eb="4">
      <t>ゼイ</t>
    </rPh>
    <rPh sb="4" eb="5">
      <t>キン</t>
    </rPh>
    <phoneticPr fontId="7"/>
  </si>
  <si>
    <t>関連業者</t>
    <rPh sb="0" eb="2">
      <t>カンレン</t>
    </rPh>
    <rPh sb="2" eb="4">
      <t>ギョウシャ</t>
    </rPh>
    <phoneticPr fontId="7"/>
  </si>
  <si>
    <t>最終金支払い</t>
    <rPh sb="0" eb="2">
      <t>サイシュウ</t>
    </rPh>
    <rPh sb="2" eb="3">
      <t>キン</t>
    </rPh>
    <rPh sb="3" eb="5">
      <t>シハラ</t>
    </rPh>
    <phoneticPr fontId="7"/>
  </si>
  <si>
    <t>（累計支出）</t>
    <rPh sb="1" eb="3">
      <t>ルイケイ</t>
    </rPh>
    <rPh sb="3" eb="5">
      <t>シシュツ</t>
    </rPh>
    <phoneticPr fontId="7"/>
  </si>
  <si>
    <t>さん　リアル資金計画書</t>
    <rPh sb="6" eb="8">
      <t>シキン</t>
    </rPh>
    <rPh sb="8" eb="10">
      <t>ケイカク</t>
    </rPh>
    <rPh sb="10" eb="11">
      <t>ショ</t>
    </rPh>
    <phoneticPr fontId="6"/>
  </si>
  <si>
    <t>【作成日】</t>
    <rPh sb="1" eb="3">
      <t>サクセイ</t>
    </rPh>
    <rPh sb="3" eb="4">
      <t>ヒ</t>
    </rPh>
    <phoneticPr fontId="6"/>
  </si>
  <si>
    <t>【作成工務店】</t>
    <rPh sb="1" eb="3">
      <t>サクセイ</t>
    </rPh>
    <rPh sb="3" eb="6">
      <t>コウムテン</t>
    </rPh>
    <phoneticPr fontId="6"/>
  </si>
  <si>
    <t>つなぎ融資 返済</t>
    <rPh sb="3" eb="5">
      <t>ユウシ</t>
    </rPh>
    <rPh sb="6" eb="8">
      <t>ヘンサイ</t>
    </rPh>
    <phoneticPr fontId="7"/>
  </si>
  <si>
    <t>本融資（分割）</t>
    <rPh sb="0" eb="1">
      <t>ホン</t>
    </rPh>
    <rPh sb="1" eb="3">
      <t>ユウシ</t>
    </rPh>
    <rPh sb="4" eb="6">
      <t>ブンカツ</t>
    </rPh>
    <phoneticPr fontId="7"/>
  </si>
  <si>
    <t>土地 残代金</t>
    <rPh sb="0" eb="2">
      <t>トチ</t>
    </rPh>
    <rPh sb="3" eb="4">
      <t>ザン</t>
    </rPh>
    <rPh sb="4" eb="6">
      <t>ダイキン</t>
    </rPh>
    <phoneticPr fontId="7"/>
  </si>
  <si>
    <t>固定資産税 精算金</t>
    <rPh sb="0" eb="2">
      <t>コテイ</t>
    </rPh>
    <rPh sb="2" eb="5">
      <t>シサンゼイ</t>
    </rPh>
    <rPh sb="6" eb="9">
      <t>セイサンキン</t>
    </rPh>
    <phoneticPr fontId="7"/>
  </si>
  <si>
    <t>●●</t>
    <phoneticPr fontId="6"/>
  </si>
  <si>
    <t>パネル</t>
    <phoneticPr fontId="6"/>
  </si>
  <si>
    <t>枚数</t>
    <rPh sb="0" eb="2">
      <t>マイスウ</t>
    </rPh>
    <phoneticPr fontId="6"/>
  </si>
  <si>
    <t>ガス引き込み工事費</t>
    <rPh sb="2" eb="3">
      <t>ヒ</t>
    </rPh>
    <rPh sb="4" eb="5">
      <t>コ</t>
    </rPh>
    <phoneticPr fontId="6"/>
  </si>
  <si>
    <t>造成/解体
（税込表示）</t>
    <rPh sb="0" eb="2">
      <t>ゾウセイ</t>
    </rPh>
    <rPh sb="3" eb="5">
      <t>カイタイ</t>
    </rPh>
    <rPh sb="7" eb="9">
      <t>ゼイコ</t>
    </rPh>
    <rPh sb="9" eb="11">
      <t>ヒョウジ</t>
    </rPh>
    <phoneticPr fontId="6"/>
  </si>
  <si>
    <t>check</t>
    <phoneticPr fontId="7"/>
  </si>
  <si>
    <t>アンテナ・エアコン・家具・家電・引越等</t>
    <phoneticPr fontId="6"/>
  </si>
  <si>
    <t>契約後 追加費用（②）</t>
    <rPh sb="0" eb="2">
      <t>ケイヤク</t>
    </rPh>
    <rPh sb="2" eb="3">
      <t>ゴ</t>
    </rPh>
    <rPh sb="4" eb="6">
      <t>ツイカ</t>
    </rPh>
    <rPh sb="6" eb="8">
      <t>ヒヨウ</t>
    </rPh>
    <phoneticPr fontId="6"/>
  </si>
  <si>
    <t>土地実質費用（③）</t>
    <rPh sb="0" eb="2">
      <t>トチ</t>
    </rPh>
    <rPh sb="2" eb="4">
      <t>ジッシツ</t>
    </rPh>
    <rPh sb="4" eb="6">
      <t>ヒヨウ</t>
    </rPh>
    <phoneticPr fontId="6"/>
  </si>
  <si>
    <t>外構工事費用（④）</t>
    <rPh sb="0" eb="2">
      <t>ガイコウ</t>
    </rPh>
    <rPh sb="2" eb="4">
      <t>コウジ</t>
    </rPh>
    <rPh sb="4" eb="6">
      <t>ヒヨウ</t>
    </rPh>
    <phoneticPr fontId="6"/>
  </si>
  <si>
    <t>諸費用合計（⑤）</t>
    <rPh sb="0" eb="1">
      <t>ショ</t>
    </rPh>
    <rPh sb="1" eb="3">
      <t>ヒヨウ</t>
    </rPh>
    <rPh sb="3" eb="5">
      <t>ゴウケイ</t>
    </rPh>
    <phoneticPr fontId="6"/>
  </si>
  <si>
    <t>②追加費用合計</t>
    <rPh sb="1" eb="3">
      <t>ツイカ</t>
    </rPh>
    <rPh sb="3" eb="5">
      <t>ヒヨウ</t>
    </rPh>
    <rPh sb="5" eb="7">
      <t>ゴウケイ</t>
    </rPh>
    <phoneticPr fontId="6"/>
  </si>
  <si>
    <t>③実質土地費用</t>
    <rPh sb="1" eb="3">
      <t>ジッシツ</t>
    </rPh>
    <rPh sb="5" eb="7">
      <t>ヒヨウ</t>
    </rPh>
    <phoneticPr fontId="6"/>
  </si>
  <si>
    <t>④外構工事　合計</t>
    <rPh sb="1" eb="3">
      <t>ガイコウ</t>
    </rPh>
    <rPh sb="3" eb="5">
      <t>コウジ</t>
    </rPh>
    <rPh sb="6" eb="8">
      <t>ゴウケイ</t>
    </rPh>
    <phoneticPr fontId="6"/>
  </si>
  <si>
    <t>⑤諸費用　合計</t>
    <rPh sb="1" eb="2">
      <t>ショ</t>
    </rPh>
    <rPh sb="2" eb="4">
      <t>ヒヨウ</t>
    </rPh>
    <rPh sb="5" eb="7">
      <t>ゴウケイ</t>
    </rPh>
    <phoneticPr fontId="6"/>
  </si>
  <si>
    <r>
      <t>＋の場合：資金に余裕がある　/　</t>
    </r>
    <r>
      <rPr>
        <b/>
        <sz val="11"/>
        <color rgb="FFFF0000"/>
        <rFont val="HGMaruGothicMPRO"/>
        <family val="3"/>
        <charset val="128"/>
      </rPr>
      <t>―の場合</t>
    </r>
    <r>
      <rPr>
        <b/>
        <sz val="11"/>
        <rFont val="HGMaruGothicMPRO"/>
        <family val="3"/>
        <charset val="128"/>
      </rPr>
      <t>：資金が不足している（⑦-⑥）</t>
    </r>
    <rPh sb="2" eb="4">
      <t>バアイ</t>
    </rPh>
    <rPh sb="5" eb="7">
      <t>シキン</t>
    </rPh>
    <rPh sb="8" eb="10">
      <t>ヨユウ</t>
    </rPh>
    <rPh sb="21" eb="23">
      <t>シキン</t>
    </rPh>
    <rPh sb="24" eb="26">
      <t>フソク</t>
    </rPh>
    <phoneticPr fontId="6"/>
  </si>
  <si>
    <t>火災保険料支払い</t>
    <rPh sb="0" eb="2">
      <t>カサイ</t>
    </rPh>
    <rPh sb="2" eb="4">
      <t>ホケン</t>
    </rPh>
    <rPh sb="4" eb="5">
      <t>リョウ</t>
    </rPh>
    <rPh sb="5" eb="7">
      <t>シハラ</t>
    </rPh>
    <phoneticPr fontId="7"/>
  </si>
  <si>
    <t>外構費用支払い</t>
    <rPh sb="0" eb="2">
      <t>ガイコウ</t>
    </rPh>
    <rPh sb="2" eb="4">
      <t>ヒヨウ</t>
    </rPh>
    <rPh sb="4" eb="6">
      <t>シハラ</t>
    </rPh>
    <phoneticPr fontId="7"/>
  </si>
  <si>
    <t>予備費</t>
    <rPh sb="0" eb="3">
      <t>ヨビヒ</t>
    </rPh>
    <phoneticPr fontId="6"/>
  </si>
  <si>
    <t>（追加）担保設定登記費</t>
    <rPh sb="1" eb="3">
      <t>ツイカ</t>
    </rPh>
    <rPh sb="4" eb="6">
      <t>タンポ</t>
    </rPh>
    <rPh sb="6" eb="8">
      <t>セッテイ</t>
    </rPh>
    <rPh sb="8" eb="10">
      <t>トウキ</t>
    </rPh>
    <rPh sb="10" eb="11">
      <t>ヒ</t>
    </rPh>
    <phoneticPr fontId="6"/>
  </si>
  <si>
    <t>行事</t>
    <rPh sb="0" eb="2">
      <t>ギョウジ</t>
    </rPh>
    <phoneticPr fontId="6"/>
  </si>
  <si>
    <t>工事前　追加費小計</t>
    <rPh sb="0" eb="2">
      <t>コウジ</t>
    </rPh>
    <rPh sb="2" eb="3">
      <t>マエ</t>
    </rPh>
    <rPh sb="4" eb="6">
      <t>ツイカ</t>
    </rPh>
    <rPh sb="6" eb="7">
      <t>ヒ</t>
    </rPh>
    <rPh sb="7" eb="9">
      <t>ショウケイ</t>
    </rPh>
    <phoneticPr fontId="6"/>
  </si>
  <si>
    <t>土地関連費用</t>
    <rPh sb="0" eb="2">
      <t>トチ</t>
    </rPh>
    <rPh sb="2" eb="4">
      <t>カンレン</t>
    </rPh>
    <rPh sb="4" eb="6">
      <t>ヒヨウ</t>
    </rPh>
    <rPh sb="5" eb="6">
      <t>ジッピ</t>
    </rPh>
    <phoneticPr fontId="6"/>
  </si>
  <si>
    <t>地盤改良工事</t>
    <rPh sb="0" eb="2">
      <t>ジバン</t>
    </rPh>
    <rPh sb="2" eb="4">
      <t>カイリョウ</t>
    </rPh>
    <rPh sb="4" eb="6">
      <t>コウジ</t>
    </rPh>
    <phoneticPr fontId="6"/>
  </si>
  <si>
    <t>解体工事費</t>
    <rPh sb="2" eb="4">
      <t>コウジ</t>
    </rPh>
    <rPh sb="4" eb="5">
      <t>ヒ</t>
    </rPh>
    <phoneticPr fontId="6"/>
  </si>
  <si>
    <t>境界関連工事費</t>
    <rPh sb="0" eb="2">
      <t>キョウカイ</t>
    </rPh>
    <rPh sb="2" eb="4">
      <t>カンレン</t>
    </rPh>
    <rPh sb="4" eb="6">
      <t>コウジ</t>
    </rPh>
    <rPh sb="6" eb="7">
      <t>ヒ</t>
    </rPh>
    <phoneticPr fontId="6"/>
  </si>
  <si>
    <t>高低差処理/造成工事費</t>
    <rPh sb="0" eb="3">
      <t>コウテイサ</t>
    </rPh>
    <rPh sb="3" eb="5">
      <t>ショリ</t>
    </rPh>
    <rPh sb="6" eb="8">
      <t>ゾウセイ</t>
    </rPh>
    <rPh sb="8" eb="10">
      <t>コウジ</t>
    </rPh>
    <rPh sb="10" eb="11">
      <t>ヒ</t>
    </rPh>
    <phoneticPr fontId="6"/>
  </si>
  <si>
    <t>上下水道市納金・負担金・検査手数料等</t>
    <rPh sb="0" eb="2">
      <t>ジョウゲ</t>
    </rPh>
    <rPh sb="2" eb="4">
      <t>スイドウ</t>
    </rPh>
    <rPh sb="4" eb="7">
      <t>シノウキン</t>
    </rPh>
    <rPh sb="8" eb="11">
      <t>フタンキン</t>
    </rPh>
    <rPh sb="12" eb="14">
      <t>ケンサ</t>
    </rPh>
    <rPh sb="14" eb="17">
      <t>テスウリョウ</t>
    </rPh>
    <rPh sb="17" eb="18">
      <t>トウ</t>
    </rPh>
    <phoneticPr fontId="6"/>
  </si>
  <si>
    <t>※近隣の地盤状況に応じた想定額</t>
    <phoneticPr fontId="6"/>
  </si>
  <si>
    <t>一括前払いを推奨/金利上乗せの場合は0円</t>
    <phoneticPr fontId="6"/>
  </si>
  <si>
    <t>建築確認/配筋検査/中間検査/完了検査手数料等</t>
    <phoneticPr fontId="6"/>
  </si>
  <si>
    <t>長期優良住宅 検査手数料など</t>
    <rPh sb="0" eb="2">
      <t>チョウキ</t>
    </rPh>
    <rPh sb="2" eb="4">
      <t>ユウリョウ</t>
    </rPh>
    <rPh sb="4" eb="6">
      <t>ジュウタク</t>
    </rPh>
    <rPh sb="7" eb="9">
      <t>ケンサ</t>
    </rPh>
    <rPh sb="9" eb="12">
      <t>テスウリョウ</t>
    </rPh>
    <phoneticPr fontId="6"/>
  </si>
  <si>
    <t>※本資料に記載された数値は、概算数値であり、実際の数字とは異なる場合があります。また、状況によっては、本資料に記載されていない費用が発生する場合があります。</t>
    <rPh sb="1" eb="2">
      <t>ホン</t>
    </rPh>
    <rPh sb="2" eb="4">
      <t>シリョウ</t>
    </rPh>
    <rPh sb="5" eb="7">
      <t>キサイ</t>
    </rPh>
    <rPh sb="10" eb="12">
      <t>スウチ</t>
    </rPh>
    <rPh sb="14" eb="16">
      <t>ガイサン</t>
    </rPh>
    <rPh sb="16" eb="18">
      <t>スウチ</t>
    </rPh>
    <rPh sb="32" eb="34">
      <t>バアイ</t>
    </rPh>
    <rPh sb="70" eb="72">
      <t>バアイ</t>
    </rPh>
    <phoneticPr fontId="6"/>
  </si>
  <si>
    <t>〇〇工務店</t>
    <rPh sb="2" eb="5">
      <t>コウムテン</t>
    </rPh>
    <phoneticPr fontId="6"/>
  </si>
  <si>
    <t>概算（省令準耐火構造の場合）</t>
    <rPh sb="0" eb="2">
      <t>ガイサン</t>
    </rPh>
    <rPh sb="3" eb="5">
      <t>ショウレイ</t>
    </rPh>
    <rPh sb="5" eb="6">
      <t>ジュン</t>
    </rPh>
    <rPh sb="6" eb="8">
      <t>タイカ</t>
    </rPh>
    <rPh sb="8" eb="10">
      <t>コウゾウ</t>
    </rPh>
    <rPh sb="11" eb="13">
      <t>バアイ</t>
    </rPh>
    <phoneticPr fontId="6"/>
  </si>
  <si>
    <t>2月下旬</t>
    <rPh sb="1" eb="2">
      <t>ガツ</t>
    </rPh>
    <rPh sb="2" eb="4">
      <t>ゲジュン</t>
    </rPh>
    <phoneticPr fontId="6"/>
  </si>
  <si>
    <t>1月下旬</t>
    <rPh sb="1" eb="2">
      <t>ガツ</t>
    </rPh>
    <rPh sb="2" eb="4">
      <t>ゲジュン</t>
    </rPh>
    <phoneticPr fontId="6"/>
  </si>
  <si>
    <t>ローン印紙代</t>
    <rPh sb="3" eb="5">
      <t>インシ</t>
    </rPh>
    <rPh sb="5" eb="6">
      <t>ダイ</t>
    </rPh>
    <phoneticPr fontId="7"/>
  </si>
  <si>
    <t>2022/1～
2022/10
時期未定</t>
    <rPh sb="16" eb="18">
      <t>ジキ</t>
    </rPh>
    <rPh sb="18" eb="20">
      <t>ミテイ</t>
    </rPh>
    <phoneticPr fontId="6"/>
  </si>
  <si>
    <t>本体・付帯工事</t>
    <rPh sb="0" eb="2">
      <t>ホンタイ</t>
    </rPh>
    <rPh sb="3" eb="5">
      <t>フタイ</t>
    </rPh>
    <rPh sb="5" eb="7">
      <t>コウジ</t>
    </rPh>
    <phoneticPr fontId="6"/>
  </si>
  <si>
    <t>市街地/狭小地調整費</t>
    <rPh sb="0" eb="3">
      <t>シガイチ</t>
    </rPh>
    <rPh sb="4" eb="6">
      <t>キョウショウ</t>
    </rPh>
    <rPh sb="6" eb="7">
      <t>チ</t>
    </rPh>
    <rPh sb="7" eb="9">
      <t>チョウセイ</t>
    </rPh>
    <rPh sb="9" eb="10">
      <t>ヒ</t>
    </rPh>
    <phoneticPr fontId="6"/>
  </si>
  <si>
    <t>火災保険料（5年分）</t>
    <rPh sb="0" eb="2">
      <t>カサイ</t>
    </rPh>
    <rPh sb="2" eb="5">
      <t>ホケンリョウ</t>
    </rPh>
    <rPh sb="7" eb="9">
      <t>ネンブン</t>
    </rPh>
    <phoneticPr fontId="6"/>
  </si>
  <si>
    <t>外部サッシ</t>
    <rPh sb="0" eb="2">
      <t>ガイブ</t>
    </rPh>
    <phoneticPr fontId="6"/>
  </si>
  <si>
    <t>内部建具</t>
    <rPh sb="0" eb="2">
      <t>ナイブ</t>
    </rPh>
    <rPh sb="2" eb="4">
      <t>タテグ</t>
    </rPh>
    <phoneticPr fontId="6"/>
  </si>
  <si>
    <t>収納</t>
    <rPh sb="0" eb="2">
      <t>シュウノウ</t>
    </rPh>
    <phoneticPr fontId="6"/>
  </si>
  <si>
    <t>屋根形状</t>
    <rPh sb="0" eb="2">
      <t>ヤネ</t>
    </rPh>
    <rPh sb="2" eb="4">
      <t>ケイジョウ</t>
    </rPh>
    <phoneticPr fontId="6"/>
  </si>
  <si>
    <t>間取り凹凸</t>
    <rPh sb="0" eb="2">
      <t>マド</t>
    </rPh>
    <rPh sb="3" eb="5">
      <t>オウトツ</t>
    </rPh>
    <phoneticPr fontId="6"/>
  </si>
  <si>
    <t>バルコニー</t>
    <phoneticPr fontId="6"/>
  </si>
  <si>
    <t>その他の価格変動要素</t>
    <rPh sb="2" eb="3">
      <t>タ</t>
    </rPh>
    <rPh sb="4" eb="6">
      <t>カカク</t>
    </rPh>
    <rPh sb="6" eb="8">
      <t>ヘンドウ</t>
    </rPh>
    <rPh sb="8" eb="10">
      <t>ヨウソ</t>
    </rPh>
    <phoneticPr fontId="6"/>
  </si>
  <si>
    <t>間取りに関する「価格変動要素」</t>
    <rPh sb="0" eb="2">
      <t>マド</t>
    </rPh>
    <rPh sb="4" eb="5">
      <t>カン</t>
    </rPh>
    <rPh sb="8" eb="10">
      <t>カカク</t>
    </rPh>
    <rPh sb="10" eb="12">
      <t>ヘンドウ</t>
    </rPh>
    <rPh sb="12" eb="14">
      <t>ヨウソ</t>
    </rPh>
    <phoneticPr fontId="6"/>
  </si>
  <si>
    <t>オーバーハング</t>
    <phoneticPr fontId="6"/>
  </si>
  <si>
    <t>吹き抜け・段上げ</t>
    <rPh sb="0" eb="1">
      <t>フ</t>
    </rPh>
    <rPh sb="2" eb="3">
      <t>ヌ</t>
    </rPh>
    <rPh sb="5" eb="6">
      <t>ダン</t>
    </rPh>
    <rPh sb="6" eb="7">
      <t>ア</t>
    </rPh>
    <phoneticPr fontId="6"/>
  </si>
  <si>
    <t>？？（要素）</t>
    <rPh sb="3" eb="5">
      <t>ヨウソ</t>
    </rPh>
    <phoneticPr fontId="6"/>
  </si>
  <si>
    <t>？？（場所）</t>
    <rPh sb="3" eb="5">
      <t>バショ</t>
    </rPh>
    <phoneticPr fontId="6"/>
  </si>
  <si>
    <r>
      <t xml:space="preserve">【せやま印工務店 登録担当者の皆さんへ】
1stプランでは、極力「外部サッシ」「内部建具」「収納」の価格変動が出ないように(0円になるように)提案してください。ただ、施主希望による価格変動要因(坪数の割に部屋数・収納が多いなど)がある場合には、1stプランから計上して頂いて構いません。
</t>
    </r>
    <r>
      <rPr>
        <sz val="2"/>
        <rFont val="HGMaruGothicMPRO"/>
        <family val="3"/>
        <charset val="128"/>
      </rPr>
      <t xml:space="preserve">
</t>
    </r>
    <r>
      <rPr>
        <sz val="8"/>
        <rFont val="HGMaruGothicMPRO"/>
        <family val="3"/>
        <charset val="128"/>
      </rPr>
      <t xml:space="preserve">「屋根形状」「間取り凹凸」は実情に応じて計上して構いませんが、できる限り価格変動が出ないように努力してください。
</t>
    </r>
    <r>
      <rPr>
        <sz val="2"/>
        <rFont val="HGMaruGothicMPRO"/>
        <family val="3"/>
        <charset val="128"/>
      </rPr>
      <t xml:space="preserve">
</t>
    </r>
    <r>
      <rPr>
        <sz val="8"/>
        <rFont val="HGMaruGothicMPRO"/>
        <family val="3"/>
        <charset val="128"/>
      </rPr>
      <t xml:space="preserve">階段上部の吹き抜けは床面積に含みますので、価格変動要素には「階段以外の吹き抜け分」のみ計上。
</t>
    </r>
    <r>
      <rPr>
        <sz val="2"/>
        <rFont val="HGMaruGothicMPRO"/>
        <family val="3"/>
        <charset val="128"/>
      </rPr>
      <t xml:space="preserve">
</t>
    </r>
    <r>
      <rPr>
        <sz val="8"/>
        <rFont val="HGMaruGothicMPRO"/>
        <family val="3"/>
        <charset val="128"/>
      </rPr>
      <t>「バルコニー」は屋根あり1坪までが目安ですので、1坪を超える場合は増額を、バルコニーが無い場合は減額してください。</t>
    </r>
    <rPh sb="4" eb="5">
      <t>シルシ</t>
    </rPh>
    <rPh sb="5" eb="8">
      <t>コウムテン</t>
    </rPh>
    <rPh sb="9" eb="11">
      <t>トウロク</t>
    </rPh>
    <rPh sb="11" eb="14">
      <t>タントウシャ</t>
    </rPh>
    <rPh sb="15" eb="16">
      <t>ミナ</t>
    </rPh>
    <rPh sb="30" eb="32">
      <t>キョクリョク</t>
    </rPh>
    <rPh sb="33" eb="35">
      <t>ガイブ</t>
    </rPh>
    <rPh sb="40" eb="42">
      <t>ナイブ</t>
    </rPh>
    <rPh sb="42" eb="44">
      <t>タテグ</t>
    </rPh>
    <rPh sb="46" eb="48">
      <t>シュウノウ</t>
    </rPh>
    <rPh sb="50" eb="52">
      <t>カカク</t>
    </rPh>
    <rPh sb="52" eb="54">
      <t>ヘンドウ</t>
    </rPh>
    <rPh sb="55" eb="56">
      <t>デ</t>
    </rPh>
    <rPh sb="83" eb="85">
      <t>セシュ</t>
    </rPh>
    <rPh sb="85" eb="87">
      <t>キボウ</t>
    </rPh>
    <rPh sb="90" eb="92">
      <t>カカク</t>
    </rPh>
    <rPh sb="92" eb="94">
      <t>ヘンドウ</t>
    </rPh>
    <rPh sb="94" eb="96">
      <t>ヨウイン</t>
    </rPh>
    <rPh sb="97" eb="98">
      <t>ツボ</t>
    </rPh>
    <rPh sb="98" eb="99">
      <t>スウ</t>
    </rPh>
    <rPh sb="100" eb="101">
      <t>ワリ</t>
    </rPh>
    <rPh sb="102" eb="104">
      <t>ヘヤ</t>
    </rPh>
    <rPh sb="104" eb="105">
      <t>カズ</t>
    </rPh>
    <rPh sb="106" eb="108">
      <t>シュウノウ</t>
    </rPh>
    <rPh sb="109" eb="110">
      <t>オオ</t>
    </rPh>
    <rPh sb="117" eb="119">
      <t>バアイ</t>
    </rPh>
    <rPh sb="130" eb="132">
      <t>ケイジョウ</t>
    </rPh>
    <rPh sb="134" eb="135">
      <t>イタダ</t>
    </rPh>
    <rPh sb="137" eb="138">
      <t>カマ</t>
    </rPh>
    <rPh sb="146" eb="148">
      <t>ヤネ</t>
    </rPh>
    <rPh sb="148" eb="150">
      <t>ケイジョウ</t>
    </rPh>
    <rPh sb="152" eb="154">
      <t>マド</t>
    </rPh>
    <rPh sb="155" eb="157">
      <t>オウトツ</t>
    </rPh>
    <rPh sb="159" eb="161">
      <t>ジツジョウ</t>
    </rPh>
    <rPh sb="162" eb="163">
      <t>オウ</t>
    </rPh>
    <rPh sb="165" eb="167">
      <t>ケイジョウ</t>
    </rPh>
    <rPh sb="169" eb="170">
      <t>カマ</t>
    </rPh>
    <rPh sb="179" eb="180">
      <t>カギ</t>
    </rPh>
    <rPh sb="181" eb="183">
      <t>カカク</t>
    </rPh>
    <rPh sb="183" eb="185">
      <t>ヘンドウ</t>
    </rPh>
    <rPh sb="186" eb="187">
      <t>デ</t>
    </rPh>
    <rPh sb="192" eb="194">
      <t>ドリョク</t>
    </rPh>
    <rPh sb="203" eb="205">
      <t>カイダン</t>
    </rPh>
    <rPh sb="205" eb="207">
      <t>ジョウブ</t>
    </rPh>
    <rPh sb="208" eb="209">
      <t>フ</t>
    </rPh>
    <rPh sb="210" eb="211">
      <t>ヌ</t>
    </rPh>
    <rPh sb="213" eb="216">
      <t>ユカメンセキ</t>
    </rPh>
    <rPh sb="217" eb="218">
      <t>フク</t>
    </rPh>
    <rPh sb="224" eb="226">
      <t>カカク</t>
    </rPh>
    <rPh sb="226" eb="228">
      <t>ヘンドウ</t>
    </rPh>
    <rPh sb="228" eb="230">
      <t>ヨウソ</t>
    </rPh>
    <rPh sb="233" eb="235">
      <t>カイダン</t>
    </rPh>
    <rPh sb="235" eb="237">
      <t>イガイ</t>
    </rPh>
    <rPh sb="238" eb="239">
      <t>フ</t>
    </rPh>
    <rPh sb="240" eb="241">
      <t>ヌ</t>
    </rPh>
    <rPh sb="242" eb="243">
      <t>ブン</t>
    </rPh>
    <rPh sb="246" eb="248">
      <t>ケイジョウ</t>
    </rPh>
    <rPh sb="259" eb="261">
      <t>ヤネ</t>
    </rPh>
    <rPh sb="264" eb="265">
      <t>ツボ</t>
    </rPh>
    <rPh sb="268" eb="270">
      <t>メヤス</t>
    </rPh>
    <rPh sb="276" eb="277">
      <t>ツボ</t>
    </rPh>
    <rPh sb="278" eb="279">
      <t>コ</t>
    </rPh>
    <rPh sb="281" eb="283">
      <t>バアイ</t>
    </rPh>
    <rPh sb="284" eb="286">
      <t>ゾウガク</t>
    </rPh>
    <rPh sb="294" eb="295">
      <t>ナ</t>
    </rPh>
    <rPh sb="296" eb="298">
      <t>バアイ</t>
    </rPh>
    <rPh sb="299" eb="301">
      <t>ゲンガク</t>
    </rPh>
    <phoneticPr fontId="6"/>
  </si>
  <si>
    <t>【延床面積】30.00坪 /【1階割合】56%</t>
    <rPh sb="1" eb="5">
      <t>ノベユカメンセキ</t>
    </rPh>
    <rPh sb="16" eb="17">
      <t>カイ</t>
    </rPh>
    <rPh sb="17" eb="19">
      <t>ワリアイ</t>
    </rPh>
    <phoneticPr fontId="6"/>
  </si>
  <si>
    <t>準防火地域対策費用</t>
    <rPh sb="0" eb="1">
      <t>ジュン</t>
    </rPh>
    <rPh sb="1" eb="3">
      <t>ボウカ</t>
    </rPh>
    <rPh sb="3" eb="5">
      <t>チイキ</t>
    </rPh>
    <rPh sb="5" eb="7">
      <t>タイサク</t>
    </rPh>
    <rPh sb="7" eb="9">
      <t>ヒヨウ</t>
    </rPh>
    <phoneticPr fontId="6"/>
  </si>
  <si>
    <t>太陽光発電システム</t>
    <rPh sb="0" eb="2">
      <t>タイヨウ</t>
    </rPh>
    <rPh sb="2" eb="3">
      <t>コウ</t>
    </rPh>
    <rPh sb="3" eb="5">
      <t>ハツデン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</si>
</sst>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);[Red]\(#,##0\)"/>
    <numFmt numFmtId="177" formatCode="#,##0_ ;[Red]\-#,##0\ "/>
    <numFmt numFmtId="178" formatCode="0.000%"/>
    <numFmt numFmtId="179" formatCode="m&quot;月&quot;d&quot;日&quot;;@"/>
    <numFmt numFmtId="180" formatCode="@&quot;年&quot;"/>
    <numFmt numFmtId="181" formatCode="#,##0_ "/>
    <numFmt numFmtId="182" formatCode="@&quot;さん&quot;"/>
  </numFmts>
  <fonts count="4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HGMaruGothicMPRO"/>
      <family val="2"/>
      <charset val="128"/>
    </font>
    <font>
      <sz val="18"/>
      <name val="HGMaruGothicMPRO"/>
      <family val="2"/>
      <charset val="128"/>
    </font>
    <font>
      <sz val="18"/>
      <name val="HGMaruGothicMPRO"/>
      <family val="3"/>
      <charset val="128"/>
    </font>
    <font>
      <sz val="12"/>
      <name val="HGMaruGothicMPRO"/>
      <family val="3"/>
      <charset val="128"/>
    </font>
    <font>
      <sz val="11"/>
      <name val="HGMaruGothicMPRO"/>
      <family val="3"/>
      <charset val="128"/>
    </font>
    <font>
      <sz val="24"/>
      <color theme="0"/>
      <name val="HGMaruGothicMPRO"/>
      <family val="3"/>
      <charset val="128"/>
    </font>
    <font>
      <sz val="11"/>
      <color theme="1"/>
      <name val="HGMaruGothicMPRO"/>
      <family val="3"/>
      <charset val="128"/>
    </font>
    <font>
      <b/>
      <sz val="11"/>
      <name val="HGMaruGothicMPRO"/>
      <family val="3"/>
      <charset val="128"/>
    </font>
    <font>
      <sz val="11"/>
      <color indexed="10"/>
      <name val="HGMaruGothicMPRO"/>
      <family val="3"/>
      <charset val="128"/>
    </font>
    <font>
      <b/>
      <sz val="11"/>
      <color indexed="10"/>
      <name val="HGMaruGothicMPRO"/>
      <family val="3"/>
      <charset val="128"/>
    </font>
    <font>
      <b/>
      <sz val="11"/>
      <name val="HGMaruGothicMPRO"/>
      <family val="2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24"/>
      <color theme="0"/>
      <name val="HGMaruGothicMPRO"/>
      <family val="2"/>
      <charset val="128"/>
    </font>
    <font>
      <sz val="11"/>
      <color theme="1"/>
      <name val="HGMaruGothicMPRO"/>
      <family val="2"/>
      <charset val="128"/>
    </font>
    <font>
      <sz val="12"/>
      <color theme="1"/>
      <name val="HGMaruGothicMPRO"/>
      <family val="2"/>
      <charset val="128"/>
    </font>
    <font>
      <sz val="12"/>
      <color theme="1"/>
      <name val="HGMaruGothicMPRO"/>
      <family val="3"/>
      <charset val="128"/>
    </font>
    <font>
      <sz val="14"/>
      <color theme="1"/>
      <name val="HGMaruGothicMPRO"/>
      <family val="3"/>
      <charset val="128"/>
    </font>
    <font>
      <b/>
      <sz val="14"/>
      <color theme="1"/>
      <name val="HGMaruGothicMPRO"/>
      <family val="3"/>
      <charset val="128"/>
    </font>
    <font>
      <sz val="14"/>
      <name val="HGMaruGothicMPRO"/>
      <family val="3"/>
      <charset val="128"/>
    </font>
    <font>
      <sz val="18"/>
      <color theme="1"/>
      <name val="HGMaruGothicMPRO"/>
      <family val="2"/>
      <charset val="128"/>
    </font>
    <font>
      <b/>
      <sz val="14"/>
      <color theme="1"/>
      <name val="HGMaruGothicMPRO"/>
      <family val="2"/>
      <charset val="128"/>
    </font>
    <font>
      <b/>
      <sz val="16"/>
      <color theme="1"/>
      <name val="HGMaruGothicMPRO"/>
      <family val="3"/>
      <charset val="128"/>
    </font>
    <font>
      <b/>
      <sz val="16"/>
      <name val="HGMaruGothicMPRO"/>
      <family val="3"/>
      <charset val="128"/>
    </font>
    <font>
      <sz val="14"/>
      <color theme="0" tint="-0.499984740745262"/>
      <name val="HGMaruGothicMPRO"/>
      <charset val="128"/>
    </font>
    <font>
      <sz val="11"/>
      <color theme="0" tint="-0.499984740745262"/>
      <name val="HGMaruGothicMPRO"/>
      <family val="3"/>
      <charset val="128"/>
    </font>
    <font>
      <sz val="14"/>
      <color theme="0" tint="-0.499984740745262"/>
      <name val="HGMaruGothicMPRO"/>
      <family val="3"/>
      <charset val="128"/>
    </font>
    <font>
      <b/>
      <sz val="14"/>
      <name val="HGMaruGothicMPRO"/>
      <family val="3"/>
      <charset val="128"/>
    </font>
    <font>
      <b/>
      <sz val="11"/>
      <color rgb="FFFF0000"/>
      <name val="HGMaruGothicMPRO"/>
      <family val="3"/>
      <charset val="128"/>
    </font>
    <font>
      <sz val="12"/>
      <name val="HGMaruGothicMPRO"/>
      <charset val="128"/>
    </font>
    <font>
      <sz val="8"/>
      <name val="HGMaruGothicMPRO"/>
      <family val="3"/>
      <charset val="128"/>
    </font>
    <font>
      <sz val="2"/>
      <name val="HGMaruGothicMPRO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auto="1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38" fontId="5" fillId="0" borderId="0" applyFont="0" applyFill="0" applyBorder="0" applyAlignment="0" applyProtection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5" fillId="9" borderId="3" applyFont="0" applyBorder="0" applyAlignment="0">
      <alignment horizontal="center" vertical="center" wrapText="1" shrinkToFit="1"/>
      <protection locked="0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9">
    <xf numFmtId="0" fontId="0" fillId="0" borderId="0" xfId="0"/>
    <xf numFmtId="0" fontId="8" fillId="0" borderId="0" xfId="0" applyFont="1" applyAlignment="1">
      <alignment vertical="center" shrinkToFit="1"/>
    </xf>
    <xf numFmtId="0" fontId="9" fillId="0" borderId="30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horizontal="center" vertical="center" shrinkToFit="1"/>
      <protection locked="0"/>
    </xf>
    <xf numFmtId="179" fontId="14" fillId="0" borderId="16" xfId="0" applyNumberFormat="1" applyFont="1" applyBorder="1" applyAlignment="1" applyProtection="1">
      <alignment horizontal="center" vertical="center" shrinkToFit="1"/>
      <protection locked="0"/>
    </xf>
    <xf numFmtId="0" fontId="12" fillId="0" borderId="40" xfId="0" applyFont="1" applyBorder="1" applyAlignment="1">
      <alignment vertical="center" shrinkToFit="1"/>
    </xf>
    <xf numFmtId="0" fontId="12" fillId="0" borderId="52" xfId="0" applyFont="1" applyBorder="1" applyAlignment="1">
      <alignment vertical="center" shrinkToFit="1"/>
    </xf>
    <xf numFmtId="0" fontId="12" fillId="0" borderId="41" xfId="0" applyFont="1" applyBorder="1" applyAlignment="1">
      <alignment vertical="center" shrinkToFit="1"/>
    </xf>
    <xf numFmtId="0" fontId="12" fillId="0" borderId="53" xfId="0" applyFont="1" applyBorder="1" applyAlignment="1">
      <alignment vertical="center" shrinkToFit="1"/>
    </xf>
    <xf numFmtId="0" fontId="12" fillId="0" borderId="31" xfId="0" applyFont="1" applyBorder="1" applyAlignment="1" applyProtection="1">
      <alignment horizontal="center" vertical="center" shrinkToFit="1"/>
      <protection locked="0"/>
    </xf>
    <xf numFmtId="0" fontId="12" fillId="0" borderId="53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38" fontId="12" fillId="4" borderId="3" xfId="1" applyFont="1" applyFill="1" applyBorder="1" applyAlignment="1" applyProtection="1">
      <alignment horizontal="right" vertical="center" shrinkToFit="1"/>
      <protection locked="0"/>
    </xf>
    <xf numFmtId="0" fontId="12" fillId="4" borderId="32" xfId="0" applyFont="1" applyFill="1" applyBorder="1" applyAlignment="1">
      <alignment vertical="center" shrinkToFit="1"/>
    </xf>
    <xf numFmtId="0" fontId="12" fillId="4" borderId="52" xfId="0" applyFont="1" applyFill="1" applyBorder="1" applyAlignment="1">
      <alignment vertical="center" shrinkToFit="1"/>
    </xf>
    <xf numFmtId="38" fontId="12" fillId="4" borderId="7" xfId="1" applyFont="1" applyFill="1" applyBorder="1" applyAlignment="1" applyProtection="1">
      <alignment horizontal="right" vertical="center" shrinkToFit="1"/>
      <protection locked="0"/>
    </xf>
    <xf numFmtId="0" fontId="12" fillId="4" borderId="33" xfId="0" applyFont="1" applyFill="1" applyBorder="1" applyAlignment="1">
      <alignment vertical="center" shrinkToFit="1"/>
    </xf>
    <xf numFmtId="0" fontId="12" fillId="4" borderId="55" xfId="0" applyFont="1" applyFill="1" applyBorder="1" applyAlignment="1">
      <alignment vertical="center" shrinkToFit="1"/>
    </xf>
    <xf numFmtId="38" fontId="15" fillId="4" borderId="16" xfId="1" applyFont="1" applyFill="1" applyBorder="1" applyAlignment="1" applyProtection="1">
      <alignment horizontal="right" vertical="center" shrinkToFit="1"/>
      <protection locked="0"/>
    </xf>
    <xf numFmtId="0" fontId="12" fillId="4" borderId="57" xfId="0" applyFont="1" applyFill="1" applyBorder="1" applyAlignment="1">
      <alignment vertical="center" shrinkToFit="1"/>
    </xf>
    <xf numFmtId="38" fontId="15" fillId="4" borderId="26" xfId="1" applyFont="1" applyFill="1" applyBorder="1" applyAlignment="1" applyProtection="1">
      <alignment horizontal="right" vertical="center" shrinkToFit="1"/>
      <protection locked="0"/>
    </xf>
    <xf numFmtId="38" fontId="12" fillId="3" borderId="32" xfId="1" applyFont="1" applyFill="1" applyBorder="1" applyAlignment="1" applyProtection="1">
      <alignment horizontal="right" vertical="center" shrinkToFit="1"/>
      <protection locked="0"/>
    </xf>
    <xf numFmtId="38" fontId="12" fillId="3" borderId="19" xfId="1" applyFont="1" applyFill="1" applyBorder="1" applyAlignment="1" applyProtection="1">
      <alignment horizontal="right" vertical="center" shrinkToFit="1"/>
      <protection locked="0"/>
    </xf>
    <xf numFmtId="38" fontId="12" fillId="3" borderId="31" xfId="1" applyFont="1" applyFill="1" applyBorder="1" applyAlignment="1" applyProtection="1">
      <alignment horizontal="right" vertical="center" shrinkToFit="1"/>
      <protection locked="0"/>
    </xf>
    <xf numFmtId="38" fontId="12" fillId="3" borderId="11" xfId="1" applyFont="1" applyFill="1" applyBorder="1" applyAlignment="1" applyProtection="1">
      <alignment horizontal="right" vertical="center" shrinkToFit="1"/>
      <protection locked="0"/>
    </xf>
    <xf numFmtId="38" fontId="12" fillId="2" borderId="7" xfId="1" applyFont="1" applyFill="1" applyBorder="1" applyAlignment="1" applyProtection="1">
      <alignment horizontal="right" vertical="center" shrinkToFit="1"/>
      <protection locked="0"/>
    </xf>
    <xf numFmtId="38" fontId="12" fillId="3" borderId="33" xfId="1" applyFont="1" applyFill="1" applyBorder="1" applyAlignment="1" applyProtection="1">
      <alignment horizontal="right" vertical="center" shrinkToFit="1"/>
      <protection locked="0"/>
    </xf>
    <xf numFmtId="38" fontId="12" fillId="3" borderId="20" xfId="1" applyFont="1" applyFill="1" applyBorder="1" applyAlignment="1" applyProtection="1">
      <alignment horizontal="right" vertical="center" shrinkToFit="1"/>
      <protection locked="0"/>
    </xf>
    <xf numFmtId="38" fontId="12" fillId="4" borderId="16" xfId="1" applyFont="1" applyFill="1" applyBorder="1" applyAlignment="1" applyProtection="1">
      <alignment horizontal="right" vertical="center" shrinkToFit="1"/>
      <protection locked="0"/>
    </xf>
    <xf numFmtId="38" fontId="12" fillId="4" borderId="57" xfId="1" applyFont="1" applyFill="1" applyBorder="1" applyAlignment="1" applyProtection="1">
      <alignment horizontal="right" vertical="center" shrinkToFit="1"/>
      <protection locked="0"/>
    </xf>
    <xf numFmtId="38" fontId="12" fillId="4" borderId="26" xfId="1" applyFont="1" applyFill="1" applyBorder="1" applyAlignment="1" applyProtection="1">
      <alignment horizontal="right" vertical="center" shrinkToFit="1"/>
      <protection locked="0"/>
    </xf>
    <xf numFmtId="0" fontId="15" fillId="0" borderId="56" xfId="0" applyFont="1" applyBorder="1" applyAlignment="1" applyProtection="1">
      <alignment horizontal="center" vertical="center" wrapText="1" shrinkToFit="1"/>
      <protection locked="0"/>
    </xf>
    <xf numFmtId="38" fontId="12" fillId="3" borderId="39" xfId="1" applyFont="1" applyFill="1" applyBorder="1" applyAlignment="1" applyProtection="1">
      <alignment horizontal="left" vertical="center" shrinkToFit="1"/>
      <protection locked="0"/>
    </xf>
    <xf numFmtId="38" fontId="12" fillId="3" borderId="54" xfId="1" applyFont="1" applyFill="1" applyBorder="1" applyAlignment="1" applyProtection="1">
      <alignment horizontal="right" vertical="center" shrinkToFit="1"/>
      <protection locked="0"/>
    </xf>
    <xf numFmtId="38" fontId="12" fillId="4" borderId="32" xfId="1" applyFont="1" applyFill="1" applyBorder="1" applyAlignment="1" applyProtection="1">
      <alignment horizontal="right" vertical="center" shrinkToFit="1"/>
      <protection locked="0"/>
    </xf>
    <xf numFmtId="38" fontId="12" fillId="4" borderId="52" xfId="1" applyFont="1" applyFill="1" applyBorder="1" applyAlignment="1" applyProtection="1">
      <alignment horizontal="right" vertical="center" shrinkToFit="1"/>
      <protection locked="0"/>
    </xf>
    <xf numFmtId="38" fontId="12" fillId="4" borderId="33" xfId="1" applyFont="1" applyFill="1" applyBorder="1" applyAlignment="1" applyProtection="1">
      <alignment horizontal="right" vertical="center" shrinkToFit="1"/>
      <protection locked="0"/>
    </xf>
    <xf numFmtId="38" fontId="12" fillId="4" borderId="55" xfId="1" applyFont="1" applyFill="1" applyBorder="1" applyAlignment="1" applyProtection="1">
      <alignment horizontal="right" vertical="center" shrinkToFit="1"/>
      <protection locked="0"/>
    </xf>
    <xf numFmtId="38" fontId="15" fillId="4" borderId="7" xfId="1" applyFont="1" applyFill="1" applyBorder="1" applyAlignment="1" applyProtection="1">
      <alignment horizontal="right" vertical="center" shrinkToFit="1"/>
      <protection locked="0"/>
    </xf>
    <xf numFmtId="38" fontId="15" fillId="4" borderId="33" xfId="1" applyFont="1" applyFill="1" applyBorder="1" applyAlignment="1" applyProtection="1">
      <alignment horizontal="right" vertical="center" shrinkToFit="1"/>
      <protection locked="0"/>
    </xf>
    <xf numFmtId="38" fontId="15" fillId="4" borderId="55" xfId="1" applyFont="1" applyFill="1" applyBorder="1" applyAlignment="1" applyProtection="1">
      <alignment horizontal="right" vertical="center" shrinkToFit="1"/>
      <protection locked="0"/>
    </xf>
    <xf numFmtId="38" fontId="12" fillId="3" borderId="53" xfId="1" applyFont="1" applyFill="1" applyBorder="1" applyAlignment="1" applyProtection="1">
      <alignment horizontal="right" vertical="center" shrinkToFit="1"/>
      <protection locked="0"/>
    </xf>
    <xf numFmtId="0" fontId="12" fillId="0" borderId="32" xfId="0" applyFont="1" applyBorder="1" applyAlignment="1">
      <alignment vertical="center" shrinkToFit="1"/>
    </xf>
    <xf numFmtId="0" fontId="12" fillId="0" borderId="31" xfId="0" applyFont="1" applyBorder="1" applyAlignment="1">
      <alignment vertical="center" shrinkToFit="1"/>
    </xf>
    <xf numFmtId="38" fontId="14" fillId="2" borderId="1" xfId="1" applyFont="1" applyFill="1" applyBorder="1" applyAlignment="1" applyProtection="1">
      <alignment horizontal="right" vertical="center"/>
      <protection locked="0"/>
    </xf>
    <xf numFmtId="38" fontId="14" fillId="3" borderId="53" xfId="1" applyFont="1" applyFill="1" applyBorder="1" applyAlignment="1" applyProtection="1">
      <alignment horizontal="right" vertical="center" shrinkToFit="1"/>
      <protection locked="0"/>
    </xf>
    <xf numFmtId="0" fontId="12" fillId="0" borderId="0" xfId="0" applyFont="1" applyFill="1" applyBorder="1" applyAlignment="1">
      <alignment vertical="center" shrinkToFit="1"/>
    </xf>
    <xf numFmtId="0" fontId="12" fillId="0" borderId="31" xfId="0" applyFont="1" applyFill="1" applyBorder="1" applyAlignment="1">
      <alignment vertical="center" shrinkToFit="1"/>
    </xf>
    <xf numFmtId="176" fontId="12" fillId="3" borderId="3" xfId="0" applyNumberFormat="1" applyFont="1" applyFill="1" applyBorder="1" applyAlignment="1" applyProtection="1">
      <alignment horizontal="right" vertical="center" shrinkToFit="1"/>
      <protection locked="0"/>
    </xf>
    <xf numFmtId="0" fontId="12" fillId="3" borderId="32" xfId="0" applyFont="1" applyFill="1" applyBorder="1" applyAlignment="1">
      <alignment horizontal="center" vertical="center" shrinkToFit="1"/>
    </xf>
    <xf numFmtId="0" fontId="12" fillId="3" borderId="52" xfId="0" applyFont="1" applyFill="1" applyBorder="1" applyAlignment="1">
      <alignment horizontal="center" vertical="center" shrinkToFit="1"/>
    </xf>
    <xf numFmtId="176" fontId="12" fillId="3" borderId="1" xfId="0" applyNumberFormat="1" applyFont="1" applyFill="1" applyBorder="1" applyAlignment="1" applyProtection="1">
      <alignment horizontal="right" vertical="center" shrinkToFit="1"/>
      <protection locked="0"/>
    </xf>
    <xf numFmtId="0" fontId="12" fillId="3" borderId="31" xfId="0" applyFont="1" applyFill="1" applyBorder="1" applyAlignment="1">
      <alignment horizontal="center" vertical="center" shrinkToFit="1"/>
    </xf>
    <xf numFmtId="176" fontId="12" fillId="3" borderId="12" xfId="0" applyNumberFormat="1" applyFont="1" applyFill="1" applyBorder="1" applyAlignment="1" applyProtection="1">
      <alignment horizontal="right" vertical="center" shrinkToFit="1"/>
      <protection locked="0"/>
    </xf>
    <xf numFmtId="176" fontId="15" fillId="4" borderId="7" xfId="0" applyNumberFormat="1" applyFont="1" applyFill="1" applyBorder="1" applyAlignment="1" applyProtection="1">
      <alignment horizontal="right" vertical="center" shrinkToFit="1"/>
      <protection locked="0"/>
    </xf>
    <xf numFmtId="0" fontId="12" fillId="4" borderId="33" xfId="0" applyFont="1" applyFill="1" applyBorder="1" applyAlignment="1">
      <alignment horizontal="center" vertical="center" shrinkToFit="1"/>
    </xf>
    <xf numFmtId="0" fontId="12" fillId="4" borderId="55" xfId="0" applyFont="1" applyFill="1" applyBorder="1" applyAlignment="1">
      <alignment horizontal="center" vertical="center" shrinkToFit="1"/>
    </xf>
    <xf numFmtId="0" fontId="15" fillId="0" borderId="46" xfId="0" applyFont="1" applyBorder="1" applyAlignment="1" applyProtection="1">
      <alignment horizontal="center" vertical="center" wrapText="1" shrinkToFit="1"/>
      <protection locked="0"/>
    </xf>
    <xf numFmtId="0" fontId="12" fillId="0" borderId="0" xfId="0" applyFont="1" applyFill="1" applyBorder="1" applyAlignment="1" applyProtection="1">
      <alignment horizontal="left" vertical="center" shrinkToFit="1"/>
      <protection locked="0"/>
    </xf>
    <xf numFmtId="0" fontId="12" fillId="0" borderId="0" xfId="0" applyFont="1" applyFill="1" applyBorder="1" applyAlignment="1" applyProtection="1">
      <alignment horizontal="right" vertical="center" shrinkToFit="1"/>
      <protection locked="0"/>
    </xf>
    <xf numFmtId="38" fontId="12" fillId="3" borderId="0" xfId="1" applyFont="1" applyFill="1" applyBorder="1" applyAlignment="1" applyProtection="1">
      <alignment horizontal="left" vertical="center" shrinkToFit="1"/>
      <protection locked="0"/>
    </xf>
    <xf numFmtId="38" fontId="12" fillId="3" borderId="45" xfId="1" applyFont="1" applyFill="1" applyBorder="1" applyAlignment="1" applyProtection="1">
      <alignment horizontal="right" vertical="center" shrinkToFit="1"/>
      <protection locked="0"/>
    </xf>
    <xf numFmtId="176" fontId="12" fillId="3" borderId="3" xfId="1" applyNumberFormat="1" applyFont="1" applyFill="1" applyBorder="1" applyAlignment="1" applyProtection="1">
      <alignment horizontal="right" vertical="center" shrinkToFit="1"/>
      <protection locked="0"/>
    </xf>
    <xf numFmtId="0" fontId="12" fillId="0" borderId="32" xfId="0" applyFont="1" applyFill="1" applyBorder="1" applyAlignment="1">
      <alignment vertical="center" shrinkToFit="1"/>
    </xf>
    <xf numFmtId="38" fontId="12" fillId="3" borderId="52" xfId="1" applyFont="1" applyFill="1" applyBorder="1" applyAlignment="1" applyProtection="1">
      <alignment horizontal="right" vertical="center" shrinkToFit="1"/>
      <protection locked="0"/>
    </xf>
    <xf numFmtId="176" fontId="12" fillId="3" borderId="1" xfId="1" applyNumberFormat="1" applyFont="1" applyFill="1" applyBorder="1" applyAlignment="1" applyProtection="1">
      <alignment horizontal="right" vertical="center" shrinkToFit="1"/>
      <protection locked="0"/>
    </xf>
    <xf numFmtId="0" fontId="15" fillId="0" borderId="44" xfId="0" applyFont="1" applyBorder="1" applyAlignment="1" applyProtection="1">
      <alignment horizontal="center" vertical="center" wrapText="1" shrinkToFit="1"/>
      <protection locked="0"/>
    </xf>
    <xf numFmtId="176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177" fontId="15" fillId="4" borderId="16" xfId="0" applyNumberFormat="1" applyFont="1" applyFill="1" applyBorder="1" applyAlignment="1" applyProtection="1">
      <alignment horizontal="right" vertical="center" shrinkToFit="1"/>
      <protection locked="0"/>
    </xf>
    <xf numFmtId="0" fontId="12" fillId="4" borderId="57" xfId="0" applyFont="1" applyFill="1" applyBorder="1" applyAlignment="1">
      <alignment horizontal="center" vertical="center" shrinkToFit="1"/>
    </xf>
    <xf numFmtId="0" fontId="12" fillId="4" borderId="26" xfId="0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38" fontId="16" fillId="0" borderId="0" xfId="1" applyFont="1" applyFill="1" applyBorder="1" applyAlignment="1">
      <alignment horizontal="right" vertical="center" shrinkToFit="1"/>
    </xf>
    <xf numFmtId="38" fontId="17" fillId="0" borderId="0" xfId="1" applyFont="1" applyFill="1" applyBorder="1" applyAlignment="1">
      <alignment horizontal="right" vertical="center" shrinkToFit="1"/>
    </xf>
    <xf numFmtId="38" fontId="15" fillId="6" borderId="3" xfId="1" applyFont="1" applyFill="1" applyBorder="1" applyAlignment="1">
      <alignment horizontal="right" vertical="center" shrinkToFit="1"/>
    </xf>
    <xf numFmtId="0" fontId="12" fillId="0" borderId="0" xfId="0" applyFont="1" applyAlignment="1">
      <alignment horizontal="center" vertical="center" shrinkToFit="1"/>
    </xf>
    <xf numFmtId="38" fontId="12" fillId="0" borderId="0" xfId="1" applyFont="1" applyAlignment="1">
      <alignment horizontal="right" vertical="center" shrinkToFit="1"/>
    </xf>
    <xf numFmtId="0" fontId="12" fillId="0" borderId="0" xfId="0" applyFont="1" applyBorder="1" applyAlignment="1">
      <alignment vertical="center" shrinkToFit="1"/>
    </xf>
    <xf numFmtId="0" fontId="12" fillId="0" borderId="0" xfId="0" applyFont="1" applyAlignment="1">
      <alignment horizontal="right" vertical="center" shrinkToFit="1"/>
    </xf>
    <xf numFmtId="0" fontId="8" fillId="0" borderId="22" xfId="0" applyFont="1" applyBorder="1" applyAlignment="1" applyProtection="1">
      <alignment horizontal="center" vertical="center" wrapText="1" shrinkToFit="1"/>
      <protection locked="0"/>
    </xf>
    <xf numFmtId="177" fontId="15" fillId="6" borderId="7" xfId="0" applyNumberFormat="1" applyFont="1" applyFill="1" applyBorder="1" applyAlignment="1">
      <alignment horizontal="right" vertical="center" shrinkToFit="1"/>
    </xf>
    <xf numFmtId="178" fontId="12" fillId="0" borderId="3" xfId="0" applyNumberFormat="1" applyFont="1" applyBorder="1" applyAlignment="1" applyProtection="1">
      <alignment horizontal="right" vertical="center" shrinkToFit="1"/>
      <protection locked="0"/>
    </xf>
    <xf numFmtId="180" fontId="12" fillId="0" borderId="1" xfId="0" applyNumberFormat="1" applyFont="1" applyBorder="1" applyAlignment="1" applyProtection="1">
      <alignment horizontal="right" vertical="center" shrinkToFit="1"/>
      <protection locked="0"/>
    </xf>
    <xf numFmtId="177" fontId="12" fillId="0" borderId="7" xfId="0" applyNumberFormat="1" applyFont="1" applyBorder="1" applyAlignment="1" applyProtection="1">
      <alignment horizontal="right" vertical="center" shrinkToFit="1"/>
      <protection locked="0"/>
    </xf>
    <xf numFmtId="38" fontId="20" fillId="0" borderId="0" xfId="1" applyFont="1" applyAlignment="1">
      <alignment horizontal="right" shrinkToFit="1"/>
    </xf>
    <xf numFmtId="0" fontId="19" fillId="0" borderId="0" xfId="0" applyFont="1" applyBorder="1" applyAlignment="1">
      <alignment vertical="top" wrapText="1" shrinkToFit="1"/>
    </xf>
    <xf numFmtId="38" fontId="20" fillId="0" borderId="0" xfId="1" applyFont="1" applyAlignment="1">
      <alignment horizontal="left" shrinkToFit="1"/>
    </xf>
    <xf numFmtId="177" fontId="14" fillId="3" borderId="3" xfId="1" applyNumberFormat="1" applyFont="1" applyFill="1" applyBorder="1" applyAlignment="1" applyProtection="1">
      <alignment horizontal="right" vertical="center" shrinkToFit="1"/>
      <protection locked="0"/>
    </xf>
    <xf numFmtId="177" fontId="14" fillId="3" borderId="1" xfId="1" applyNumberFormat="1" applyFont="1" applyFill="1" applyBorder="1" applyAlignment="1" applyProtection="1">
      <alignment horizontal="right" vertical="center" shrinkToFit="1"/>
      <protection locked="0"/>
    </xf>
    <xf numFmtId="177" fontId="11" fillId="0" borderId="0" xfId="0" applyNumberFormat="1" applyFont="1" applyBorder="1" applyAlignment="1" applyProtection="1">
      <alignment horizontal="center" vertical="center" shrinkToFit="1"/>
      <protection locked="0"/>
    </xf>
    <xf numFmtId="177" fontId="14" fillId="3" borderId="16" xfId="0" applyNumberFormat="1" applyFont="1" applyFill="1" applyBorder="1" applyAlignment="1" applyProtection="1">
      <alignment horizontal="center" vertical="center" shrinkToFit="1"/>
      <protection locked="0"/>
    </xf>
    <xf numFmtId="177" fontId="12" fillId="3" borderId="3" xfId="1" applyNumberFormat="1" applyFont="1" applyFill="1" applyBorder="1" applyAlignment="1" applyProtection="1">
      <alignment horizontal="right" vertical="center"/>
      <protection locked="0"/>
    </xf>
    <xf numFmtId="177" fontId="12" fillId="3" borderId="1" xfId="1" applyNumberFormat="1" applyFont="1" applyFill="1" applyBorder="1" applyAlignment="1" applyProtection="1">
      <alignment horizontal="right" vertical="center"/>
      <protection locked="0"/>
    </xf>
    <xf numFmtId="177" fontId="12" fillId="4" borderId="3" xfId="1" applyNumberFormat="1" applyFont="1" applyFill="1" applyBorder="1" applyAlignment="1" applyProtection="1">
      <alignment horizontal="right" vertical="center" shrinkToFit="1"/>
      <protection locked="0"/>
    </xf>
    <xf numFmtId="177" fontId="12" fillId="4" borderId="7" xfId="1" applyNumberFormat="1" applyFont="1" applyFill="1" applyBorder="1" applyAlignment="1" applyProtection="1">
      <alignment horizontal="right" vertical="center" shrinkToFit="1"/>
      <protection locked="0"/>
    </xf>
    <xf numFmtId="177" fontId="15" fillId="4" borderId="16" xfId="1" applyNumberFormat="1" applyFont="1" applyFill="1" applyBorder="1" applyAlignment="1" applyProtection="1">
      <alignment horizontal="right" vertical="center" shrinkToFit="1"/>
      <protection locked="0"/>
    </xf>
    <xf numFmtId="177" fontId="12" fillId="4" borderId="40" xfId="0" applyNumberFormat="1" applyFont="1" applyFill="1" applyBorder="1" applyAlignment="1" applyProtection="1">
      <alignment vertical="center" shrinkToFit="1"/>
      <protection locked="0"/>
    </xf>
    <xf numFmtId="177" fontId="12" fillId="4" borderId="38" xfId="0" applyNumberFormat="1" applyFont="1" applyFill="1" applyBorder="1" applyAlignment="1" applyProtection="1">
      <alignment vertical="center" shrinkToFit="1"/>
      <protection locked="0"/>
    </xf>
    <xf numFmtId="177" fontId="12" fillId="4" borderId="42" xfId="0" applyNumberFormat="1" applyFont="1" applyFill="1" applyBorder="1" applyAlignment="1" applyProtection="1">
      <alignment vertical="center" shrinkToFit="1"/>
      <protection locked="0"/>
    </xf>
    <xf numFmtId="177" fontId="15" fillId="4" borderId="38" xfId="0" applyNumberFormat="1" applyFont="1" applyFill="1" applyBorder="1" applyAlignment="1" applyProtection="1">
      <alignment vertical="center" shrinkToFit="1"/>
      <protection locked="0"/>
    </xf>
    <xf numFmtId="177" fontId="8" fillId="0" borderId="0" xfId="0" applyNumberFormat="1" applyFont="1" applyAlignment="1">
      <alignment vertical="center" shrinkToFit="1"/>
    </xf>
    <xf numFmtId="177" fontId="14" fillId="0" borderId="16" xfId="0" applyNumberFormat="1" applyFont="1" applyBorder="1" applyAlignment="1" applyProtection="1">
      <alignment horizontal="center" vertical="center" shrinkToFit="1"/>
      <protection locked="0"/>
    </xf>
    <xf numFmtId="177" fontId="14" fillId="3" borderId="3" xfId="1" applyNumberFormat="1" applyFont="1" applyFill="1" applyBorder="1" applyAlignment="1" applyProtection="1">
      <alignment horizontal="right" vertical="center"/>
      <protection locked="0"/>
    </xf>
    <xf numFmtId="177" fontId="12" fillId="3" borderId="3" xfId="1" applyNumberFormat="1" applyFont="1" applyFill="1" applyBorder="1" applyAlignment="1" applyProtection="1">
      <alignment horizontal="right" vertical="center" shrinkToFit="1"/>
      <protection locked="0"/>
    </xf>
    <xf numFmtId="177" fontId="12" fillId="3" borderId="1" xfId="1" applyNumberFormat="1" applyFont="1" applyFill="1" applyBorder="1" applyAlignment="1" applyProtection="1">
      <alignment horizontal="right" vertical="center" shrinkToFit="1"/>
      <protection locked="0"/>
    </xf>
    <xf numFmtId="177" fontId="12" fillId="3" borderId="3" xfId="0" applyNumberFormat="1" applyFont="1" applyFill="1" applyBorder="1" applyAlignment="1" applyProtection="1">
      <alignment horizontal="right" vertical="center" shrinkToFit="1"/>
      <protection locked="0"/>
    </xf>
    <xf numFmtId="177" fontId="12" fillId="3" borderId="1" xfId="0" applyNumberFormat="1" applyFont="1" applyFill="1" applyBorder="1" applyAlignment="1" applyProtection="1">
      <alignment horizontal="right" vertical="center" shrinkToFit="1"/>
      <protection locked="0"/>
    </xf>
    <xf numFmtId="177" fontId="12" fillId="3" borderId="12" xfId="0" applyNumberFormat="1" applyFont="1" applyFill="1" applyBorder="1" applyAlignment="1" applyProtection="1">
      <alignment horizontal="right" vertical="center" shrinkToFit="1"/>
      <protection locked="0"/>
    </xf>
    <xf numFmtId="177" fontId="15" fillId="4" borderId="7" xfId="0" applyNumberFormat="1" applyFont="1" applyFill="1" applyBorder="1" applyAlignment="1" applyProtection="1">
      <alignment horizontal="right" vertical="center" shrinkToFit="1"/>
      <protection locked="0"/>
    </xf>
    <xf numFmtId="177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177" fontId="16" fillId="3" borderId="0" xfId="1" applyNumberFormat="1" applyFont="1" applyFill="1" applyBorder="1" applyAlignment="1">
      <alignment horizontal="right" vertical="center" shrinkToFit="1"/>
    </xf>
    <xf numFmtId="177" fontId="15" fillId="3" borderId="3" xfId="1" applyNumberFormat="1" applyFont="1" applyFill="1" applyBorder="1" applyAlignment="1">
      <alignment horizontal="right" vertical="center" shrinkToFit="1"/>
    </xf>
    <xf numFmtId="177" fontId="15" fillId="3" borderId="7" xfId="0" applyNumberFormat="1" applyFont="1" applyFill="1" applyBorder="1" applyAlignment="1">
      <alignment horizontal="right" vertical="center" shrinkToFit="1"/>
    </xf>
    <xf numFmtId="177" fontId="12" fillId="3" borderId="7" xfId="0" applyNumberFormat="1" applyFont="1" applyFill="1" applyBorder="1" applyAlignment="1" applyProtection="1">
      <alignment horizontal="right" vertical="center" shrinkToFit="1"/>
      <protection locked="0"/>
    </xf>
    <xf numFmtId="177" fontId="12" fillId="0" borderId="0" xfId="1" applyNumberFormat="1" applyFont="1" applyAlignment="1">
      <alignment horizontal="right" vertical="center" shrinkToFit="1"/>
    </xf>
    <xf numFmtId="177" fontId="12" fillId="0" borderId="0" xfId="0" applyNumberFormat="1" applyFont="1" applyAlignment="1">
      <alignment horizontal="center" vertical="center" shrinkToFit="1"/>
    </xf>
    <xf numFmtId="0" fontId="12" fillId="0" borderId="64" xfId="0" applyFont="1" applyBorder="1" applyAlignment="1" applyProtection="1">
      <alignment vertical="center" shrinkToFit="1"/>
      <protection locked="0"/>
    </xf>
    <xf numFmtId="0" fontId="12" fillId="0" borderId="66" xfId="0" applyFont="1" applyBorder="1" applyAlignment="1" applyProtection="1">
      <alignment vertical="center" shrinkToFit="1"/>
      <protection locked="0"/>
    </xf>
    <xf numFmtId="0" fontId="12" fillId="0" borderId="67" xfId="0" applyFont="1" applyBorder="1" applyAlignment="1" applyProtection="1">
      <alignment vertical="center" shrinkToFit="1"/>
      <protection locked="0"/>
    </xf>
    <xf numFmtId="0" fontId="12" fillId="0" borderId="66" xfId="0" applyFont="1" applyBorder="1" applyAlignment="1" applyProtection="1">
      <alignment horizontal="left" vertical="center" shrinkToFit="1"/>
      <protection locked="0"/>
    </xf>
    <xf numFmtId="0" fontId="12" fillId="0" borderId="67" xfId="0" applyFont="1" applyBorder="1" applyAlignment="1" applyProtection="1">
      <alignment horizontal="left" vertical="center" shrinkToFit="1"/>
      <protection locked="0"/>
    </xf>
    <xf numFmtId="14" fontId="12" fillId="0" borderId="0" xfId="0" applyNumberFormat="1" applyFont="1" applyAlignment="1">
      <alignment horizontal="center" vertical="center" shrinkToFit="1"/>
    </xf>
    <xf numFmtId="176" fontId="22" fillId="0" borderId="0" xfId="5" applyNumberFormat="1" applyFont="1" applyAlignment="1">
      <alignment vertical="center" shrinkToFit="1"/>
    </xf>
    <xf numFmtId="179" fontId="22" fillId="0" borderId="0" xfId="5" applyNumberFormat="1" applyFont="1" applyAlignment="1">
      <alignment vertical="center" shrinkToFit="1"/>
    </xf>
    <xf numFmtId="177" fontId="23" fillId="0" borderId="15" xfId="5" applyNumberFormat="1" applyFont="1" applyBorder="1" applyAlignment="1">
      <alignment horizontal="center" vertical="center" shrinkToFit="1"/>
    </xf>
    <xf numFmtId="177" fontId="23" fillId="0" borderId="16" xfId="5" applyNumberFormat="1" applyFont="1" applyBorder="1" applyAlignment="1">
      <alignment horizontal="center" vertical="center" shrinkToFit="1"/>
    </xf>
    <xf numFmtId="177" fontId="14" fillId="0" borderId="0" xfId="5" applyNumberFormat="1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7" fontId="25" fillId="0" borderId="0" xfId="5" applyNumberFormat="1" applyFont="1" applyAlignment="1">
      <alignment vertical="center" shrinkToFit="1"/>
    </xf>
    <xf numFmtId="176" fontId="22" fillId="0" borderId="0" xfId="5" applyNumberFormat="1" applyFont="1" applyAlignment="1">
      <alignment horizontal="center" vertical="center" shrinkToFit="1"/>
    </xf>
    <xf numFmtId="177" fontId="14" fillId="0" borderId="0" xfId="5" applyNumberFormat="1" applyFont="1" applyAlignment="1">
      <alignment horizontal="center" vertical="center" shrinkToFit="1"/>
    </xf>
    <xf numFmtId="177" fontId="25" fillId="0" borderId="0" xfId="5" applyNumberFormat="1" applyFont="1" applyAlignment="1">
      <alignment horizontal="center" vertical="center" shrinkToFit="1"/>
    </xf>
    <xf numFmtId="177" fontId="25" fillId="0" borderId="0" xfId="5" applyNumberFormat="1" applyFont="1" applyBorder="1" applyAlignment="1">
      <alignment vertical="center" shrinkToFit="1"/>
    </xf>
    <xf numFmtId="177" fontId="14" fillId="0" borderId="0" xfId="5" applyNumberFormat="1" applyFont="1" applyBorder="1" applyAlignment="1">
      <alignment vertical="center" shrinkToFit="1"/>
    </xf>
    <xf numFmtId="176" fontId="22" fillId="0" borderId="0" xfId="5" applyNumberFormat="1" applyFont="1" applyBorder="1" applyAlignment="1">
      <alignment vertical="center" shrinkToFit="1"/>
    </xf>
    <xf numFmtId="177" fontId="25" fillId="0" borderId="9" xfId="5" applyNumberFormat="1" applyFont="1" applyBorder="1" applyAlignment="1">
      <alignment horizontal="center" vertical="center" shrinkToFit="1"/>
    </xf>
    <xf numFmtId="0" fontId="27" fillId="0" borderId="9" xfId="0" applyFont="1" applyFill="1" applyBorder="1" applyAlignment="1" applyProtection="1">
      <alignment horizontal="center" vertical="center" shrinkToFit="1"/>
      <protection locked="0"/>
    </xf>
    <xf numFmtId="177" fontId="25" fillId="0" borderId="6" xfId="5" applyNumberFormat="1" applyFont="1" applyBorder="1" applyAlignment="1">
      <alignment horizontal="center" vertical="center" shrinkToFit="1"/>
    </xf>
    <xf numFmtId="177" fontId="25" fillId="0" borderId="4" xfId="5" applyNumberFormat="1" applyFont="1" applyBorder="1" applyAlignment="1">
      <alignment horizontal="right" vertical="center" shrinkToFit="1"/>
    </xf>
    <xf numFmtId="177" fontId="25" fillId="0" borderId="5" xfId="5" applyNumberFormat="1" applyFont="1" applyBorder="1" applyAlignment="1">
      <alignment horizontal="right" vertical="center" shrinkToFit="1"/>
    </xf>
    <xf numFmtId="177" fontId="25" fillId="0" borderId="8" xfId="5" applyNumberFormat="1" applyFont="1" applyBorder="1" applyAlignment="1">
      <alignment horizontal="right" vertical="center" shrinkToFit="1"/>
    </xf>
    <xf numFmtId="0" fontId="27" fillId="0" borderId="2" xfId="0" applyFont="1" applyFill="1" applyBorder="1" applyAlignment="1" applyProtection="1">
      <alignment horizontal="center" vertical="center" shrinkToFit="1"/>
      <protection locked="0"/>
    </xf>
    <xf numFmtId="0" fontId="27" fillId="0" borderId="9" xfId="0" applyFont="1" applyBorder="1" applyAlignment="1" applyProtection="1">
      <alignment horizontal="center" vertical="center" shrinkToFit="1"/>
      <protection locked="0"/>
    </xf>
    <xf numFmtId="177" fontId="24" fillId="8" borderId="15" xfId="5" applyNumberFormat="1" applyFont="1" applyFill="1" applyBorder="1" applyAlignment="1">
      <alignment horizontal="center" vertical="center" shrinkToFit="1"/>
    </xf>
    <xf numFmtId="177" fontId="25" fillId="8" borderId="57" xfId="5" applyNumberFormat="1" applyFont="1" applyFill="1" applyBorder="1" applyAlignment="1">
      <alignment horizontal="center" vertical="center" shrinkToFit="1"/>
    </xf>
    <xf numFmtId="177" fontId="25" fillId="8" borderId="16" xfId="5" applyNumberFormat="1" applyFont="1" applyFill="1" applyBorder="1" applyAlignment="1">
      <alignment vertical="center" shrinkToFit="1"/>
    </xf>
    <xf numFmtId="177" fontId="25" fillId="8" borderId="17" xfId="5" applyNumberFormat="1" applyFont="1" applyFill="1" applyBorder="1" applyAlignment="1">
      <alignment vertical="center" shrinkToFit="1"/>
    </xf>
    <xf numFmtId="177" fontId="25" fillId="8" borderId="16" xfId="5" applyNumberFormat="1" applyFont="1" applyFill="1" applyBorder="1" applyAlignment="1">
      <alignment horizontal="center" vertical="center" shrinkToFit="1"/>
    </xf>
    <xf numFmtId="177" fontId="25" fillId="8" borderId="15" xfId="5" applyNumberFormat="1" applyFont="1" applyFill="1" applyBorder="1" applyAlignment="1">
      <alignment vertical="center" shrinkToFit="1"/>
    </xf>
    <xf numFmtId="177" fontId="25" fillId="0" borderId="14" xfId="5" applyNumberFormat="1" applyFont="1" applyBorder="1" applyAlignment="1">
      <alignment horizontal="center" vertical="center" shrinkToFit="1"/>
    </xf>
    <xf numFmtId="0" fontId="27" fillId="0" borderId="14" xfId="0" applyFont="1" applyBorder="1" applyAlignment="1" applyProtection="1">
      <alignment horizontal="center" vertical="center" shrinkToFit="1"/>
      <protection locked="0"/>
    </xf>
    <xf numFmtId="177" fontId="25" fillId="0" borderId="18" xfId="5" applyNumberFormat="1" applyFont="1" applyBorder="1" applyAlignment="1">
      <alignment horizontal="right" vertical="center" shrinkToFit="1"/>
    </xf>
    <xf numFmtId="0" fontId="27" fillId="9" borderId="15" xfId="0" applyFont="1" applyFill="1" applyBorder="1" applyAlignment="1" applyProtection="1">
      <alignment horizontal="center" vertical="center" shrinkToFit="1"/>
      <protection locked="0"/>
    </xf>
    <xf numFmtId="177" fontId="27" fillId="3" borderId="4" xfId="5" applyNumberFormat="1" applyFont="1" applyFill="1" applyBorder="1" applyAlignment="1">
      <alignment horizontal="right" vertical="center" shrinkToFit="1"/>
    </xf>
    <xf numFmtId="177" fontId="25" fillId="0" borderId="2" xfId="6" applyNumberFormat="1" applyFont="1" applyFill="1" applyBorder="1" applyAlignment="1">
      <alignment horizontal="center" vertical="center" shrinkToFit="1"/>
    </xf>
    <xf numFmtId="177" fontId="27" fillId="3" borderId="5" xfId="5" applyNumberFormat="1" applyFont="1" applyFill="1" applyBorder="1" applyAlignment="1">
      <alignment horizontal="right" vertical="center" shrinkToFit="1"/>
    </xf>
    <xf numFmtId="177" fontId="27" fillId="3" borderId="18" xfId="5" applyNumberFormat="1" applyFont="1" applyFill="1" applyBorder="1" applyAlignment="1">
      <alignment horizontal="right" vertical="center" shrinkToFit="1"/>
    </xf>
    <xf numFmtId="177" fontId="27" fillId="3" borderId="8" xfId="5" applyNumberFormat="1" applyFont="1" applyFill="1" applyBorder="1" applyAlignment="1">
      <alignment horizontal="right" vertical="center" shrinkToFit="1"/>
    </xf>
    <xf numFmtId="177" fontId="27" fillId="3" borderId="17" xfId="5" applyNumberFormat="1" applyFont="1" applyFill="1" applyBorder="1" applyAlignment="1">
      <alignment horizontal="right" vertical="center" shrinkToFit="1"/>
    </xf>
    <xf numFmtId="176" fontId="12" fillId="3" borderId="12" xfId="1" applyNumberFormat="1" applyFont="1" applyFill="1" applyBorder="1" applyAlignment="1" applyProtection="1">
      <alignment horizontal="right" vertical="center" shrinkToFit="1"/>
      <protection locked="0"/>
    </xf>
    <xf numFmtId="177" fontId="12" fillId="3" borderId="12" xfId="1" applyNumberFormat="1" applyFont="1" applyFill="1" applyBorder="1" applyAlignment="1" applyProtection="1">
      <alignment horizontal="right" vertical="center" shrinkToFit="1"/>
      <protection locked="0"/>
    </xf>
    <xf numFmtId="0" fontId="12" fillId="0" borderId="48" xfId="0" applyFont="1" applyFill="1" applyBorder="1" applyAlignment="1">
      <alignment vertical="center" shrinkToFit="1"/>
    </xf>
    <xf numFmtId="38" fontId="12" fillId="2" borderId="1" xfId="1" applyFont="1" applyFill="1" applyBorder="1" applyAlignment="1" applyProtection="1">
      <alignment horizontal="right" vertical="center" shrinkToFit="1"/>
      <protection locked="0"/>
    </xf>
    <xf numFmtId="38" fontId="12" fillId="2" borderId="10" xfId="1" applyFont="1" applyFill="1" applyBorder="1" applyAlignment="1" applyProtection="1">
      <alignment horizontal="right" vertical="center" shrinkToFit="1"/>
      <protection locked="0"/>
    </xf>
    <xf numFmtId="38" fontId="12" fillId="3" borderId="28" xfId="1" applyFont="1" applyFill="1" applyBorder="1" applyAlignment="1" applyProtection="1">
      <alignment horizontal="right" vertical="center" shrinkToFit="1"/>
      <protection locked="0"/>
    </xf>
    <xf numFmtId="38" fontId="12" fillId="3" borderId="27" xfId="1" applyFont="1" applyFill="1" applyBorder="1" applyAlignment="1" applyProtection="1">
      <alignment horizontal="right" vertical="center" shrinkToFit="1"/>
      <protection locked="0"/>
    </xf>
    <xf numFmtId="0" fontId="27" fillId="9" borderId="23" xfId="0" applyFont="1" applyFill="1" applyBorder="1" applyAlignment="1" applyProtection="1">
      <alignment horizontal="center" vertical="center" shrinkToFit="1"/>
      <protection locked="0"/>
    </xf>
    <xf numFmtId="177" fontId="14" fillId="0" borderId="6" xfId="5" applyNumberFormat="1" applyFont="1" applyBorder="1" applyAlignment="1">
      <alignment horizontal="center" vertical="center" shrinkToFit="1"/>
    </xf>
    <xf numFmtId="177" fontId="25" fillId="10" borderId="15" xfId="5" applyNumberFormat="1" applyFont="1" applyFill="1" applyBorder="1" applyAlignment="1">
      <alignment horizontal="center" vertical="center" shrinkToFit="1"/>
    </xf>
    <xf numFmtId="0" fontId="12" fillId="0" borderId="68" xfId="0" applyFont="1" applyBorder="1" applyAlignment="1" applyProtection="1">
      <alignment vertical="center" shrinkToFit="1"/>
      <protection locked="0"/>
    </xf>
    <xf numFmtId="0" fontId="12" fillId="0" borderId="69" xfId="0" applyFont="1" applyBorder="1" applyAlignment="1" applyProtection="1">
      <alignment vertical="center" shrinkToFit="1"/>
      <protection locked="0"/>
    </xf>
    <xf numFmtId="0" fontId="12" fillId="0" borderId="65" xfId="0" applyFont="1" applyBorder="1" applyAlignment="1" applyProtection="1">
      <alignment vertical="center" shrinkToFit="1"/>
      <protection locked="0"/>
    </xf>
    <xf numFmtId="0" fontId="12" fillId="0" borderId="39" xfId="0" applyFont="1" applyBorder="1" applyAlignment="1" applyProtection="1">
      <alignment horizontal="left" vertical="center" shrinkToFit="1"/>
      <protection locked="0"/>
    </xf>
    <xf numFmtId="0" fontId="12" fillId="0" borderId="39" xfId="0" applyFont="1" applyBorder="1" applyAlignment="1" applyProtection="1">
      <alignment horizontal="center" vertical="center" shrinkToFit="1"/>
      <protection locked="0"/>
    </xf>
    <xf numFmtId="177" fontId="12" fillId="0" borderId="39" xfId="0" applyNumberFormat="1" applyFont="1" applyBorder="1" applyAlignment="1" applyProtection="1">
      <alignment horizontal="center" vertical="center" shrinkToFit="1"/>
      <protection locked="0"/>
    </xf>
    <xf numFmtId="0" fontId="12" fillId="0" borderId="37" xfId="0" applyFont="1" applyBorder="1" applyAlignment="1" applyProtection="1">
      <alignment horizontal="center" vertical="center" shrinkToFit="1"/>
      <protection locked="0"/>
    </xf>
    <xf numFmtId="38" fontId="12" fillId="0" borderId="52" xfId="1" applyFont="1" applyBorder="1" applyAlignment="1" applyProtection="1">
      <alignment horizontal="right" vertical="center" shrinkToFit="1"/>
      <protection locked="0"/>
    </xf>
    <xf numFmtId="38" fontId="12" fillId="0" borderId="53" xfId="1" applyFont="1" applyBorder="1" applyAlignment="1" applyProtection="1">
      <alignment horizontal="right" vertical="center" shrinkToFit="1"/>
      <protection locked="0"/>
    </xf>
    <xf numFmtId="0" fontId="12" fillId="0" borderId="73" xfId="0" applyFont="1" applyBorder="1" applyAlignment="1" applyProtection="1">
      <alignment horizontal="center" vertical="center" wrapText="1" shrinkToFit="1"/>
      <protection locked="0"/>
    </xf>
    <xf numFmtId="38" fontId="14" fillId="2" borderId="1" xfId="1" applyFont="1" applyFill="1" applyBorder="1" applyAlignment="1" applyProtection="1">
      <alignment horizontal="right" vertical="center" shrinkToFit="1"/>
      <protection locked="0"/>
    </xf>
    <xf numFmtId="177" fontId="14" fillId="0" borderId="0" xfId="5" applyNumberFormat="1" applyFont="1" applyAlignment="1">
      <alignment horizontal="center" vertical="center" shrinkToFit="1"/>
    </xf>
    <xf numFmtId="177" fontId="25" fillId="0" borderId="15" xfId="5" applyNumberFormat="1" applyFont="1" applyBorder="1" applyAlignment="1">
      <alignment horizontal="center" vertical="center" shrinkToFit="1"/>
    </xf>
    <xf numFmtId="177" fontId="25" fillId="0" borderId="17" xfId="5" applyNumberFormat="1" applyFont="1" applyBorder="1" applyAlignment="1">
      <alignment horizontal="center" vertical="center" shrinkToFit="1"/>
    </xf>
    <xf numFmtId="0" fontId="12" fillId="0" borderId="74" xfId="0" applyFont="1" applyBorder="1" applyAlignment="1" applyProtection="1">
      <alignment horizontal="center" vertical="center" shrinkToFit="1"/>
      <protection locked="0"/>
    </xf>
    <xf numFmtId="177" fontId="14" fillId="2" borderId="3" xfId="1" applyNumberFormat="1" applyFont="1" applyFill="1" applyBorder="1" applyAlignment="1" applyProtection="1">
      <alignment horizontal="right" vertical="center" shrinkToFit="1"/>
      <protection locked="0"/>
    </xf>
    <xf numFmtId="38" fontId="12" fillId="2" borderId="1" xfId="1" applyFont="1" applyFill="1" applyBorder="1" applyAlignment="1" applyProtection="1">
      <alignment vertical="center" shrinkToFit="1"/>
      <protection locked="0"/>
    </xf>
    <xf numFmtId="0" fontId="8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right" vertical="center" shrinkToFit="1"/>
    </xf>
    <xf numFmtId="177" fontId="12" fillId="0" borderId="0" xfId="0" applyNumberFormat="1" applyFont="1" applyAlignment="1">
      <alignment horizontal="center" vertical="center" shrinkToFit="1"/>
    </xf>
    <xf numFmtId="3" fontId="8" fillId="0" borderId="0" xfId="0" applyNumberFormat="1" applyFont="1" applyAlignment="1">
      <alignment vertical="center" shrinkToFit="1"/>
    </xf>
    <xf numFmtId="0" fontId="8" fillId="0" borderId="0" xfId="0" applyFont="1" applyAlignment="1">
      <alignment vertical="center" wrapText="1" shrinkToFit="1"/>
    </xf>
    <xf numFmtId="177" fontId="12" fillId="3" borderId="63" xfId="1" applyNumberFormat="1" applyFont="1" applyFill="1" applyBorder="1" applyAlignment="1" applyProtection="1">
      <alignment horizontal="right" vertical="center"/>
      <protection locked="0"/>
    </xf>
    <xf numFmtId="177" fontId="12" fillId="3" borderId="10" xfId="1" applyNumberFormat="1" applyFont="1" applyFill="1" applyBorder="1" applyAlignment="1" applyProtection="1">
      <alignment horizontal="right" vertical="center"/>
      <protection locked="0"/>
    </xf>
    <xf numFmtId="38" fontId="12" fillId="0" borderId="67" xfId="0" applyNumberFormat="1" applyFont="1" applyBorder="1" applyAlignment="1" applyProtection="1">
      <alignment vertical="center" shrinkToFit="1"/>
      <protection locked="0"/>
    </xf>
    <xf numFmtId="177" fontId="14" fillId="0" borderId="0" xfId="5" applyNumberFormat="1" applyFont="1" applyAlignment="1">
      <alignment horizontal="center" vertical="center" shrinkToFit="1"/>
    </xf>
    <xf numFmtId="177" fontId="25" fillId="0" borderId="15" xfId="5" applyNumberFormat="1" applyFont="1" applyBorder="1" applyAlignment="1">
      <alignment horizontal="center" vertical="center" shrinkToFit="1"/>
    </xf>
    <xf numFmtId="177" fontId="25" fillId="0" borderId="16" xfId="5" applyNumberFormat="1" applyFont="1" applyBorder="1" applyAlignment="1">
      <alignment horizontal="center" vertical="center" shrinkToFit="1"/>
    </xf>
    <xf numFmtId="177" fontId="25" fillId="0" borderId="17" xfId="5" applyNumberFormat="1" applyFont="1" applyBorder="1" applyAlignment="1">
      <alignment horizontal="center" vertical="center" shrinkToFit="1"/>
    </xf>
    <xf numFmtId="177" fontId="25" fillId="9" borderId="24" xfId="5" applyNumberFormat="1" applyFont="1" applyFill="1" applyBorder="1" applyAlignment="1">
      <alignment horizontal="center" vertical="center" shrinkToFit="1"/>
    </xf>
    <xf numFmtId="177" fontId="25" fillId="0" borderId="5" xfId="5" applyNumberFormat="1" applyFont="1" applyBorder="1" applyAlignment="1">
      <alignment horizontal="center" vertical="center" shrinkToFit="1"/>
    </xf>
    <xf numFmtId="177" fontId="25" fillId="0" borderId="4" xfId="5" applyNumberFormat="1" applyFont="1" applyBorder="1" applyAlignment="1">
      <alignment horizontal="center" vertical="center" shrinkToFit="1"/>
    </xf>
    <xf numFmtId="181" fontId="25" fillId="10" borderId="17" xfId="5" applyNumberFormat="1" applyFont="1" applyFill="1" applyBorder="1" applyAlignment="1">
      <alignment horizontal="center" vertical="center" shrinkToFit="1"/>
    </xf>
    <xf numFmtId="177" fontId="25" fillId="0" borderId="8" xfId="5" applyNumberFormat="1" applyFont="1" applyBorder="1" applyAlignment="1">
      <alignment horizontal="center" vertical="center" shrinkToFit="1"/>
    </xf>
    <xf numFmtId="177" fontId="24" fillId="0" borderId="57" xfId="5" applyNumberFormat="1" applyFont="1" applyBorder="1" applyAlignment="1">
      <alignment horizontal="center" vertical="center" shrinkToFit="1"/>
    </xf>
    <xf numFmtId="177" fontId="26" fillId="0" borderId="0" xfId="5" applyNumberFormat="1" applyFont="1" applyBorder="1" applyAlignment="1">
      <alignment horizontal="center" vertical="center" shrinkToFit="1"/>
    </xf>
    <xf numFmtId="177" fontId="25" fillId="0" borderId="0" xfId="5" applyNumberFormat="1" applyFont="1" applyBorder="1" applyAlignment="1">
      <alignment horizontal="center" vertical="center" shrinkToFit="1"/>
    </xf>
    <xf numFmtId="177" fontId="27" fillId="3" borderId="0" xfId="5" applyNumberFormat="1" applyFont="1" applyFill="1" applyBorder="1" applyAlignment="1">
      <alignment horizontal="right" vertical="center" shrinkToFit="1"/>
    </xf>
    <xf numFmtId="177" fontId="25" fillId="0" borderId="44" xfId="5" applyNumberFormat="1" applyFont="1" applyBorder="1" applyAlignment="1">
      <alignment horizontal="center" vertical="center" shrinkToFit="1"/>
    </xf>
    <xf numFmtId="177" fontId="29" fillId="0" borderId="0" xfId="5" applyNumberFormat="1" applyFont="1" applyBorder="1" applyAlignment="1">
      <alignment horizontal="center" vertical="center" shrinkToFit="1"/>
    </xf>
    <xf numFmtId="177" fontId="25" fillId="9" borderId="17" xfId="5" applyNumberFormat="1" applyFont="1" applyFill="1" applyBorder="1" applyAlignment="1">
      <alignment horizontal="center" vertical="center" shrinkToFit="1"/>
    </xf>
    <xf numFmtId="177" fontId="14" fillId="8" borderId="96" xfId="5" applyNumberFormat="1" applyFont="1" applyFill="1" applyBorder="1" applyAlignment="1">
      <alignment vertical="center" shrinkToFit="1"/>
    </xf>
    <xf numFmtId="177" fontId="30" fillId="8" borderId="95" xfId="5" applyNumberFormat="1" applyFont="1" applyFill="1" applyBorder="1" applyAlignment="1">
      <alignment vertical="center" shrinkToFit="1"/>
    </xf>
    <xf numFmtId="177" fontId="25" fillId="0" borderId="17" xfId="5" applyNumberFormat="1" applyFont="1" applyBorder="1" applyAlignment="1">
      <alignment horizontal="center" vertical="center" wrapText="1" shrinkToFit="1"/>
    </xf>
    <xf numFmtId="182" fontId="30" fillId="9" borderId="95" xfId="5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38" fontId="14" fillId="2" borderId="3" xfId="1" applyFont="1" applyFill="1" applyBorder="1" applyAlignment="1" applyProtection="1">
      <alignment horizontal="right" vertical="center"/>
      <protection locked="0"/>
    </xf>
    <xf numFmtId="177" fontId="32" fillId="0" borderId="80" xfId="5" applyNumberFormat="1" applyFont="1" applyBorder="1" applyAlignment="1">
      <alignment horizontal="center" vertical="center" shrinkToFit="1"/>
    </xf>
    <xf numFmtId="177" fontId="32" fillId="0" borderId="79" xfId="5" applyNumberFormat="1" applyFont="1" applyBorder="1" applyAlignment="1">
      <alignment horizontal="center" vertical="center" shrinkToFit="1"/>
    </xf>
    <xf numFmtId="177" fontId="32" fillId="0" borderId="77" xfId="5" applyNumberFormat="1" applyFont="1" applyBorder="1" applyAlignment="1">
      <alignment horizontal="center" vertical="center" shrinkToFit="1"/>
    </xf>
    <xf numFmtId="177" fontId="33" fillId="0" borderId="0" xfId="5" applyNumberFormat="1" applyFont="1" applyAlignment="1">
      <alignment horizontal="center" vertical="center" shrinkToFit="1"/>
    </xf>
    <xf numFmtId="177" fontId="34" fillId="3" borderId="72" xfId="5" applyNumberFormat="1" applyFont="1" applyFill="1" applyBorder="1" applyAlignment="1">
      <alignment horizontal="center" vertical="center" shrinkToFit="1"/>
    </xf>
    <xf numFmtId="177" fontId="34" fillId="3" borderId="81" xfId="5" applyNumberFormat="1" applyFont="1" applyFill="1" applyBorder="1" applyAlignment="1">
      <alignment horizontal="center" vertical="center" shrinkToFit="1"/>
    </xf>
    <xf numFmtId="177" fontId="34" fillId="3" borderId="75" xfId="5" applyNumberFormat="1" applyFont="1" applyFill="1" applyBorder="1" applyAlignment="1">
      <alignment horizontal="center" vertical="center" shrinkToFit="1"/>
    </xf>
    <xf numFmtId="177" fontId="34" fillId="3" borderId="80" xfId="5" applyNumberFormat="1" applyFont="1" applyFill="1" applyBorder="1" applyAlignment="1">
      <alignment horizontal="center" vertical="center" shrinkToFit="1"/>
    </xf>
    <xf numFmtId="177" fontId="34" fillId="3" borderId="79" xfId="5" applyNumberFormat="1" applyFont="1" applyFill="1" applyBorder="1" applyAlignment="1">
      <alignment horizontal="center" vertical="center" shrinkToFit="1"/>
    </xf>
    <xf numFmtId="177" fontId="34" fillId="3" borderId="77" xfId="5" applyNumberFormat="1" applyFont="1" applyFill="1" applyBorder="1" applyAlignment="1">
      <alignment horizontal="center" vertical="center" shrinkToFit="1"/>
    </xf>
    <xf numFmtId="177" fontId="33" fillId="3" borderId="0" xfId="5" applyNumberFormat="1" applyFont="1" applyFill="1" applyAlignment="1">
      <alignment horizontal="center" vertical="center" shrinkToFit="1"/>
    </xf>
    <xf numFmtId="177" fontId="34" fillId="0" borderId="85" xfId="0" applyNumberFormat="1" applyFont="1" applyBorder="1" applyAlignment="1">
      <alignment horizontal="center" vertical="center" shrinkToFit="1"/>
    </xf>
    <xf numFmtId="177" fontId="34" fillId="0" borderId="91" xfId="0" applyNumberFormat="1" applyFont="1" applyBorder="1" applyAlignment="1">
      <alignment horizontal="center" vertical="center" shrinkToFit="1"/>
    </xf>
    <xf numFmtId="177" fontId="34" fillId="0" borderId="78" xfId="0" applyNumberFormat="1" applyFont="1" applyBorder="1" applyAlignment="1">
      <alignment horizontal="center" vertical="center" shrinkToFit="1"/>
    </xf>
    <xf numFmtId="177" fontId="33" fillId="0" borderId="0" xfId="0" applyNumberFormat="1" applyFont="1" applyAlignment="1">
      <alignment horizontal="center" vertical="center" shrinkToFit="1"/>
    </xf>
    <xf numFmtId="177" fontId="26" fillId="3" borderId="82" xfId="5" applyNumberFormat="1" applyFont="1" applyFill="1" applyBorder="1" applyAlignment="1">
      <alignment horizontal="center" vertical="center" shrinkToFit="1"/>
    </xf>
    <xf numFmtId="177" fontId="26" fillId="3" borderId="76" xfId="5" applyNumberFormat="1" applyFont="1" applyFill="1" applyBorder="1" applyAlignment="1">
      <alignment vertical="center" shrinkToFit="1"/>
    </xf>
    <xf numFmtId="177" fontId="26" fillId="3" borderId="83" xfId="5" applyNumberFormat="1" applyFont="1" applyFill="1" applyBorder="1" applyAlignment="1">
      <alignment horizontal="right" vertical="center" shrinkToFit="1"/>
    </xf>
    <xf numFmtId="177" fontId="35" fillId="3" borderId="83" xfId="5" applyNumberFormat="1" applyFont="1" applyFill="1" applyBorder="1" applyAlignment="1">
      <alignment vertical="center" shrinkToFit="1"/>
    </xf>
    <xf numFmtId="177" fontId="35" fillId="3" borderId="82" xfId="5" applyNumberFormat="1" applyFont="1" applyFill="1" applyBorder="1" applyAlignment="1">
      <alignment vertical="center" shrinkToFit="1"/>
    </xf>
    <xf numFmtId="177" fontId="35" fillId="3" borderId="76" xfId="5" applyNumberFormat="1" applyFont="1" applyFill="1" applyBorder="1" applyAlignment="1">
      <alignment vertical="center" shrinkToFit="1"/>
    </xf>
    <xf numFmtId="177" fontId="26" fillId="3" borderId="83" xfId="5" applyNumberFormat="1" applyFont="1" applyFill="1" applyBorder="1" applyAlignment="1">
      <alignment horizontal="center" vertical="center" shrinkToFit="1"/>
    </xf>
    <xf numFmtId="177" fontId="26" fillId="3" borderId="76" xfId="5" applyNumberFormat="1" applyFont="1" applyFill="1" applyBorder="1" applyAlignment="1">
      <alignment horizontal="center" vertical="center" shrinkToFit="1"/>
    </xf>
    <xf numFmtId="177" fontId="26" fillId="3" borderId="83" xfId="5" applyNumberFormat="1" applyFont="1" applyFill="1" applyBorder="1" applyAlignment="1">
      <alignment vertical="center" shrinkToFit="1"/>
    </xf>
    <xf numFmtId="177" fontId="26" fillId="3" borderId="82" xfId="5" applyNumberFormat="1" applyFont="1" applyFill="1" applyBorder="1" applyAlignment="1">
      <alignment vertical="center" shrinkToFit="1"/>
    </xf>
    <xf numFmtId="177" fontId="26" fillId="3" borderId="84" xfId="5" applyNumberFormat="1" applyFont="1" applyFill="1" applyBorder="1" applyAlignment="1">
      <alignment vertical="center" shrinkToFit="1"/>
    </xf>
    <xf numFmtId="177" fontId="26" fillId="3" borderId="86" xfId="5" applyNumberFormat="1" applyFont="1" applyFill="1" applyBorder="1" applyAlignment="1">
      <alignment vertical="center" shrinkToFit="1"/>
    </xf>
    <xf numFmtId="177" fontId="26" fillId="3" borderId="87" xfId="5" applyNumberFormat="1" applyFont="1" applyFill="1" applyBorder="1" applyAlignment="1">
      <alignment vertical="center" shrinkToFit="1"/>
    </xf>
    <xf numFmtId="177" fontId="26" fillId="0" borderId="83" xfId="0" applyNumberFormat="1" applyFont="1" applyBorder="1" applyAlignment="1">
      <alignment vertical="center" shrinkToFit="1"/>
    </xf>
    <xf numFmtId="177" fontId="26" fillId="0" borderId="82" xfId="0" applyNumberFormat="1" applyFont="1" applyBorder="1" applyAlignment="1">
      <alignment vertical="center" shrinkToFit="1"/>
    </xf>
    <xf numFmtId="177" fontId="26" fillId="0" borderId="76" xfId="0" applyNumberFormat="1" applyFont="1" applyBorder="1" applyAlignment="1">
      <alignment vertical="center" shrinkToFit="1"/>
    </xf>
    <xf numFmtId="177" fontId="26" fillId="0" borderId="90" xfId="0" applyNumberFormat="1" applyFont="1" applyBorder="1" applyAlignment="1">
      <alignment vertical="center" shrinkToFit="1"/>
    </xf>
    <xf numFmtId="177" fontId="26" fillId="0" borderId="88" xfId="0" applyNumberFormat="1" applyFont="1" applyBorder="1" applyAlignment="1">
      <alignment vertical="center" shrinkToFit="1"/>
    </xf>
    <xf numFmtId="177" fontId="26" fillId="0" borderId="89" xfId="0" applyNumberFormat="1" applyFont="1" applyBorder="1" applyAlignment="1">
      <alignment vertical="center" shrinkToFit="1"/>
    </xf>
    <xf numFmtId="49" fontId="14" fillId="9" borderId="96" xfId="5" applyNumberFormat="1" applyFont="1" applyFill="1" applyBorder="1" applyAlignment="1">
      <alignment horizontal="center" vertical="center" shrinkToFit="1"/>
    </xf>
    <xf numFmtId="0" fontId="12" fillId="0" borderId="9" xfId="0" applyFont="1" applyBorder="1" applyAlignment="1" applyProtection="1">
      <alignment horizontal="center" vertical="center" wrapText="1" shrinkToFit="1"/>
      <protection locked="0"/>
    </xf>
    <xf numFmtId="177" fontId="26" fillId="3" borderId="82" xfId="5" applyNumberFormat="1" applyFont="1" applyFill="1" applyBorder="1" applyAlignment="1">
      <alignment horizontal="right" vertical="center" shrinkToFit="1"/>
    </xf>
    <xf numFmtId="177" fontId="25" fillId="0" borderId="2" xfId="5" applyNumberFormat="1" applyFont="1" applyBorder="1" applyAlignment="1">
      <alignment horizontal="center" vertical="center" shrinkToFit="1"/>
    </xf>
    <xf numFmtId="14" fontId="12" fillId="3" borderId="31" xfId="0" applyNumberFormat="1" applyFont="1" applyFill="1" applyBorder="1" applyAlignment="1">
      <alignment horizontal="left" vertical="center" shrinkToFit="1"/>
    </xf>
    <xf numFmtId="0" fontId="12" fillId="3" borderId="53" xfId="0" applyFont="1" applyFill="1" applyBorder="1" applyAlignment="1">
      <alignment horizontal="center" vertical="center" shrinkToFit="1"/>
    </xf>
    <xf numFmtId="38" fontId="20" fillId="0" borderId="0" xfId="1" applyFont="1" applyBorder="1" applyAlignment="1">
      <alignment horizontal="right" vertical="center" shrinkToFit="1"/>
    </xf>
    <xf numFmtId="38" fontId="20" fillId="0" borderId="0" xfId="1" applyFont="1" applyBorder="1" applyAlignment="1">
      <alignment shrinkToFit="1"/>
    </xf>
    <xf numFmtId="38" fontId="20" fillId="0" borderId="0" xfId="1" applyFont="1" applyBorder="1" applyAlignment="1">
      <alignment vertical="center" shrinkToFit="1"/>
    </xf>
    <xf numFmtId="0" fontId="12" fillId="0" borderId="93" xfId="0" applyFont="1" applyBorder="1" applyAlignment="1" applyProtection="1">
      <alignment horizontal="left" vertical="center" shrinkToFit="1"/>
      <protection locked="0"/>
    </xf>
    <xf numFmtId="56" fontId="11" fillId="0" borderId="0" xfId="0" applyNumberFormat="1" applyFont="1" applyBorder="1" applyAlignment="1" applyProtection="1">
      <alignment horizontal="center" vertical="center" shrinkToFit="1"/>
      <protection locked="0"/>
    </xf>
    <xf numFmtId="14" fontId="11" fillId="0" borderId="0" xfId="0" applyNumberFormat="1" applyFont="1" applyAlignment="1">
      <alignment horizontal="center" vertical="center" shrinkToFit="1"/>
    </xf>
    <xf numFmtId="0" fontId="12" fillId="0" borderId="67" xfId="0" applyFont="1" applyBorder="1" applyAlignment="1" applyProtection="1">
      <alignment horizontal="left" vertical="center" wrapText="1" shrinkToFit="1"/>
      <protection locked="0"/>
    </xf>
    <xf numFmtId="38" fontId="12" fillId="2" borderId="3" xfId="1" applyFont="1" applyFill="1" applyBorder="1" applyAlignment="1" applyProtection="1">
      <alignment horizontal="right" vertical="center"/>
      <protection locked="0"/>
    </xf>
    <xf numFmtId="0" fontId="12" fillId="0" borderId="70" xfId="0" applyFont="1" applyBorder="1" applyAlignment="1" applyProtection="1">
      <alignment horizontal="left" vertical="center" wrapText="1" shrinkToFit="1"/>
      <protection locked="0"/>
    </xf>
    <xf numFmtId="0" fontId="12" fillId="9" borderId="31" xfId="0" applyFont="1" applyFill="1" applyBorder="1" applyAlignment="1" applyProtection="1">
      <alignment horizontal="left" vertical="center" shrinkToFit="1"/>
      <protection locked="0"/>
    </xf>
    <xf numFmtId="0" fontId="12" fillId="9" borderId="11" xfId="0" applyFont="1" applyFill="1" applyBorder="1" applyAlignment="1" applyProtection="1">
      <alignment horizontal="left" vertical="center" shrinkToFit="1"/>
      <protection locked="0"/>
    </xf>
    <xf numFmtId="0" fontId="38" fillId="0" borderId="93" xfId="0" applyFont="1" applyBorder="1" applyAlignment="1" applyProtection="1">
      <alignment horizontal="left" vertical="top" wrapText="1" shrinkToFit="1"/>
      <protection locked="0"/>
    </xf>
    <xf numFmtId="0" fontId="38" fillId="0" borderId="109" xfId="0" applyFont="1" applyBorder="1" applyAlignment="1" applyProtection="1">
      <alignment horizontal="left" vertical="top" wrapText="1" shrinkToFit="1"/>
      <protection locked="0"/>
    </xf>
    <xf numFmtId="0" fontId="38" fillId="0" borderId="110" xfId="0" applyFont="1" applyBorder="1" applyAlignment="1" applyProtection="1">
      <alignment horizontal="left" vertical="top" wrapText="1" shrinkToFit="1"/>
      <protection locked="0"/>
    </xf>
    <xf numFmtId="0" fontId="8" fillId="0" borderId="62" xfId="0" applyFont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2" fillId="0" borderId="9" xfId="0" applyFont="1" applyBorder="1" applyAlignment="1" applyProtection="1">
      <alignment horizontal="center" vertical="center" shrinkToFit="1"/>
      <protection locked="0"/>
    </xf>
    <xf numFmtId="0" fontId="12" fillId="0" borderId="43" xfId="0" applyFont="1" applyBorder="1" applyAlignment="1" applyProtection="1">
      <alignment horizontal="center" vertical="center" shrinkToFit="1"/>
      <protection locked="0"/>
    </xf>
    <xf numFmtId="0" fontId="12" fillId="0" borderId="11" xfId="0" applyFont="1" applyBorder="1" applyAlignment="1" applyProtection="1">
      <alignment horizontal="center" vertical="center" shrinkToFit="1"/>
      <protection locked="0"/>
    </xf>
    <xf numFmtId="0" fontId="12" fillId="3" borderId="43" xfId="0" applyFont="1" applyFill="1" applyBorder="1" applyAlignment="1" applyProtection="1">
      <alignment horizontal="center" vertical="center" shrinkToFit="1"/>
      <protection locked="0"/>
    </xf>
    <xf numFmtId="0" fontId="12" fillId="3" borderId="41" xfId="0" applyFont="1" applyFill="1" applyBorder="1" applyAlignment="1" applyProtection="1">
      <alignment horizontal="center" vertical="center" shrinkToFit="1"/>
      <protection locked="0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15" fillId="0" borderId="20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15" fillId="4" borderId="15" xfId="0" quotePrefix="1" applyFont="1" applyFill="1" applyBorder="1" applyAlignment="1" applyProtection="1">
      <alignment horizontal="center" vertical="center" shrinkToFit="1"/>
      <protection locked="0"/>
    </xf>
    <xf numFmtId="0" fontId="15" fillId="4" borderId="16" xfId="0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 applyProtection="1">
      <alignment horizontal="center" vertical="center" shrinkToFit="1"/>
      <protection locked="0"/>
    </xf>
    <xf numFmtId="0" fontId="15" fillId="4" borderId="6" xfId="0" applyFont="1" applyFill="1" applyBorder="1" applyAlignment="1" applyProtection="1">
      <alignment horizontal="center" vertical="center" shrinkToFit="1"/>
      <protection locked="0"/>
    </xf>
    <xf numFmtId="0" fontId="15" fillId="4" borderId="7" xfId="0" applyFont="1" applyFill="1" applyBorder="1" applyAlignment="1" applyProtection="1">
      <alignment horizontal="center" vertical="center" shrinkToFit="1"/>
      <protection locked="0"/>
    </xf>
    <xf numFmtId="0" fontId="15" fillId="4" borderId="22" xfId="0" applyFont="1" applyFill="1" applyBorder="1" applyAlignment="1" applyProtection="1">
      <alignment horizontal="center" vertical="center" shrinkToFit="1"/>
      <protection locked="0"/>
    </xf>
    <xf numFmtId="0" fontId="15" fillId="4" borderId="38" xfId="0" applyFont="1" applyFill="1" applyBorder="1" applyAlignment="1" applyProtection="1">
      <alignment horizontal="center" vertical="center" shrinkToFit="1"/>
      <protection locked="0"/>
    </xf>
    <xf numFmtId="0" fontId="12" fillId="3" borderId="9" xfId="0" applyFont="1" applyFill="1" applyBorder="1" applyAlignment="1" applyProtection="1">
      <alignment horizontal="center" vertical="center" shrinkToFit="1"/>
      <protection locked="0"/>
    </xf>
    <xf numFmtId="0" fontId="12" fillId="3" borderId="1" xfId="0" applyFont="1" applyFill="1" applyBorder="1" applyAlignment="1" applyProtection="1">
      <alignment horizontal="center" vertical="center" shrinkToFit="1"/>
      <protection locked="0"/>
    </xf>
    <xf numFmtId="0" fontId="12" fillId="0" borderId="22" xfId="0" applyFont="1" applyBorder="1" applyAlignment="1" applyProtection="1">
      <alignment horizontal="center" vertical="center" shrinkToFit="1"/>
      <protection locked="0"/>
    </xf>
    <xf numFmtId="0" fontId="12" fillId="0" borderId="38" xfId="0" applyFont="1" applyBorder="1" applyAlignment="1" applyProtection="1">
      <alignment horizontal="center" vertical="center" shrinkToFit="1"/>
      <protection locked="0"/>
    </xf>
    <xf numFmtId="0" fontId="12" fillId="3" borderId="58" xfId="0" applyFont="1" applyFill="1" applyBorder="1" applyAlignment="1" applyProtection="1">
      <alignment horizontal="center" vertical="center" shrinkToFit="1"/>
      <protection locked="0"/>
    </xf>
    <xf numFmtId="0" fontId="12" fillId="3" borderId="60" xfId="0" applyFont="1" applyFill="1" applyBorder="1" applyAlignment="1" applyProtection="1">
      <alignment horizontal="center" vertical="center" shrinkToFit="1"/>
      <protection locked="0"/>
    </xf>
    <xf numFmtId="0" fontId="12" fillId="3" borderId="35" xfId="0" applyFont="1" applyFill="1" applyBorder="1" applyAlignment="1" applyProtection="1">
      <alignment horizontal="center" vertical="center" shrinkToFit="1"/>
      <protection locked="0"/>
    </xf>
    <xf numFmtId="0" fontId="12" fillId="3" borderId="61" xfId="0" applyFont="1" applyFill="1" applyBorder="1" applyAlignment="1" applyProtection="1">
      <alignment horizontal="center" vertical="center" shrinkToFit="1"/>
      <protection locked="0"/>
    </xf>
    <xf numFmtId="0" fontId="12" fillId="3" borderId="59" xfId="0" applyFont="1" applyFill="1" applyBorder="1" applyAlignment="1" applyProtection="1">
      <alignment horizontal="center" vertical="center" shrinkToFit="1"/>
      <protection locked="0"/>
    </xf>
    <xf numFmtId="0" fontId="12" fillId="3" borderId="2" xfId="0" applyFont="1" applyFill="1" applyBorder="1" applyAlignment="1" applyProtection="1">
      <alignment horizontal="center" vertical="center" shrinkToFit="1"/>
      <protection locked="0"/>
    </xf>
    <xf numFmtId="0" fontId="12" fillId="3" borderId="3" xfId="0" applyFont="1" applyFill="1" applyBorder="1" applyAlignment="1" applyProtection="1">
      <alignment horizontal="center" vertical="center" shrinkToFit="1"/>
      <protection locked="0"/>
    </xf>
    <xf numFmtId="0" fontId="21" fillId="7" borderId="22" xfId="0" applyFont="1" applyFill="1" applyBorder="1" applyAlignment="1" applyProtection="1">
      <alignment horizontal="center" vertical="center" shrinkToFit="1"/>
      <protection locked="0"/>
    </xf>
    <xf numFmtId="0" fontId="21" fillId="7" borderId="38" xfId="0" applyFont="1" applyFill="1" applyBorder="1" applyAlignment="1" applyProtection="1">
      <alignment horizontal="center" vertical="center" shrinkToFit="1"/>
      <protection locked="0"/>
    </xf>
    <xf numFmtId="0" fontId="21" fillId="7" borderId="26" xfId="0" applyFont="1" applyFill="1" applyBorder="1" applyAlignment="1" applyProtection="1">
      <alignment horizontal="center" vertical="center" shrinkToFit="1"/>
      <protection locked="0"/>
    </xf>
    <xf numFmtId="0" fontId="12" fillId="0" borderId="57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4" borderId="37" xfId="0" applyFont="1" applyFill="1" applyBorder="1" applyAlignment="1" applyProtection="1">
      <alignment horizontal="center" vertical="center" shrinkToFit="1"/>
      <protection locked="0"/>
    </xf>
    <xf numFmtId="0" fontId="12" fillId="4" borderId="40" xfId="0" applyFont="1" applyFill="1" applyBorder="1" applyAlignment="1" applyProtection="1">
      <alignment horizontal="center" vertical="center" shrinkToFit="1"/>
      <protection locked="0"/>
    </xf>
    <xf numFmtId="0" fontId="12" fillId="0" borderId="34" xfId="0" applyFont="1" applyBorder="1" applyAlignment="1" applyProtection="1">
      <alignment horizontal="center" vertical="center" shrinkToFit="1"/>
      <protection locked="0"/>
    </xf>
    <xf numFmtId="0" fontId="12" fillId="0" borderId="35" xfId="0" applyFont="1" applyBorder="1" applyAlignment="1" applyProtection="1">
      <alignment horizontal="center" vertical="center" shrinkToFit="1"/>
      <protection locked="0"/>
    </xf>
    <xf numFmtId="0" fontId="12" fillId="0" borderId="29" xfId="0" applyFont="1" applyBorder="1" applyAlignment="1" applyProtection="1">
      <alignment horizontal="center" vertical="center" shrinkToFit="1"/>
      <protection locked="0"/>
    </xf>
    <xf numFmtId="0" fontId="12" fillId="0" borderId="2" xfId="0" applyFont="1" applyBorder="1" applyAlignment="1" applyProtection="1">
      <alignment horizontal="center" vertical="center" shrinkToFit="1"/>
      <protection locked="0"/>
    </xf>
    <xf numFmtId="0" fontId="12" fillId="0" borderId="3" xfId="0" applyFont="1" applyBorder="1" applyAlignment="1" applyProtection="1">
      <alignment horizontal="center" vertical="center" shrinkToFit="1"/>
      <protection locked="0"/>
    </xf>
    <xf numFmtId="0" fontId="12" fillId="4" borderId="36" xfId="0" applyFont="1" applyFill="1" applyBorder="1" applyAlignment="1" applyProtection="1">
      <alignment horizontal="center" vertical="center" shrinkToFit="1"/>
      <protection locked="0"/>
    </xf>
    <xf numFmtId="0" fontId="12" fillId="4" borderId="42" xfId="0" applyFont="1" applyFill="1" applyBorder="1" applyAlignment="1" applyProtection="1">
      <alignment horizontal="center" vertical="center" shrinkToFit="1"/>
      <protection locked="0"/>
    </xf>
    <xf numFmtId="0" fontId="13" fillId="5" borderId="22" xfId="0" applyFont="1" applyFill="1" applyBorder="1" applyAlignment="1" applyProtection="1">
      <alignment horizontal="center" vertical="center" shrinkToFit="1"/>
      <protection locked="0"/>
    </xf>
    <xf numFmtId="0" fontId="13" fillId="5" borderId="38" xfId="0" applyFont="1" applyFill="1" applyBorder="1" applyAlignment="1" applyProtection="1">
      <alignment horizontal="center" vertical="center" shrinkToFit="1"/>
      <protection locked="0"/>
    </xf>
    <xf numFmtId="0" fontId="12" fillId="0" borderId="72" xfId="0" applyFont="1" applyBorder="1" applyAlignment="1" applyProtection="1">
      <alignment horizontal="center" vertical="center" wrapText="1" shrinkToFit="1"/>
      <protection locked="0"/>
    </xf>
    <xf numFmtId="0" fontId="12" fillId="0" borderId="73" xfId="0" applyFont="1" applyBorder="1" applyAlignment="1" applyProtection="1">
      <alignment horizontal="center" vertical="center" wrapText="1" shrinkToFit="1"/>
      <protection locked="0"/>
    </xf>
    <xf numFmtId="0" fontId="12" fillId="0" borderId="9" xfId="0" applyFont="1" applyBorder="1" applyAlignment="1" applyProtection="1">
      <alignment horizontal="center" vertical="center" wrapText="1" shrinkToFit="1"/>
      <protection locked="0"/>
    </xf>
    <xf numFmtId="0" fontId="12" fillId="0" borderId="21" xfId="0" applyFont="1" applyBorder="1" applyAlignment="1" applyProtection="1">
      <alignment horizontal="center" vertical="center" shrinkToFit="1"/>
      <protection locked="0"/>
    </xf>
    <xf numFmtId="0" fontId="12" fillId="0" borderId="25" xfId="0" applyFont="1" applyBorder="1" applyAlignment="1" applyProtection="1">
      <alignment horizontal="center" vertical="center" shrinkToFit="1"/>
      <protection locked="0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13" fillId="5" borderId="26" xfId="0" applyFont="1" applyFill="1" applyBorder="1" applyAlignment="1" applyProtection="1">
      <alignment horizontal="center" vertical="center" shrinkToFit="1"/>
      <protection locked="0"/>
    </xf>
    <xf numFmtId="0" fontId="37" fillId="0" borderId="30" xfId="0" applyFont="1" applyBorder="1" applyAlignment="1" applyProtection="1">
      <alignment horizontal="left" vertical="center" wrapText="1" shrinkToFit="1"/>
      <protection locked="0"/>
    </xf>
    <xf numFmtId="0" fontId="11" fillId="0" borderId="30" xfId="0" applyFont="1" applyBorder="1" applyAlignment="1" applyProtection="1">
      <alignment horizontal="left" vertical="center" wrapText="1" shrinkToFit="1"/>
      <protection locked="0"/>
    </xf>
    <xf numFmtId="0" fontId="8" fillId="0" borderId="49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10" fillId="0" borderId="0" xfId="0" applyFont="1" applyBorder="1" applyAlignment="1" applyProtection="1">
      <alignment horizontal="left" vertical="center" shrinkToFit="1"/>
      <protection locked="0"/>
    </xf>
    <xf numFmtId="0" fontId="12" fillId="0" borderId="23" xfId="0" applyFont="1" applyBorder="1" applyAlignment="1" applyProtection="1">
      <alignment horizontal="center" vertical="center" shrinkToFit="1"/>
      <protection locked="0"/>
    </xf>
    <xf numFmtId="0" fontId="12" fillId="0" borderId="21" xfId="0" applyFont="1" applyBorder="1" applyAlignment="1" applyProtection="1">
      <alignment horizontal="center" vertical="center" wrapText="1" shrinkToFit="1"/>
      <protection locked="0"/>
    </xf>
    <xf numFmtId="0" fontId="12" fillId="0" borderId="25" xfId="0" applyFont="1" applyBorder="1" applyAlignment="1" applyProtection="1">
      <alignment horizontal="center" vertical="center" wrapText="1" shrinkToFit="1"/>
      <protection locked="0"/>
    </xf>
    <xf numFmtId="0" fontId="12" fillId="0" borderId="49" xfId="0" applyFont="1" applyBorder="1" applyAlignment="1" applyProtection="1">
      <alignment horizontal="center" vertical="center" shrinkToFit="1"/>
      <protection locked="0"/>
    </xf>
    <xf numFmtId="0" fontId="12" fillId="0" borderId="44" xfId="0" applyFont="1" applyBorder="1" applyAlignment="1" applyProtection="1">
      <alignment horizontal="center" vertical="center" shrinkToFit="1"/>
      <protection locked="0"/>
    </xf>
    <xf numFmtId="0" fontId="12" fillId="4" borderId="22" xfId="0" applyFont="1" applyFill="1" applyBorder="1" applyAlignment="1" applyProtection="1">
      <alignment horizontal="center" vertical="center" shrinkToFit="1"/>
      <protection locked="0"/>
    </xf>
    <xf numFmtId="0" fontId="12" fillId="4" borderId="38" xfId="0" applyFont="1" applyFill="1" applyBorder="1" applyAlignment="1" applyProtection="1">
      <alignment horizontal="center" vertical="center" shrinkToFit="1"/>
      <protection locked="0"/>
    </xf>
    <xf numFmtId="177" fontId="14" fillId="9" borderId="98" xfId="5" applyNumberFormat="1" applyFont="1" applyFill="1" applyBorder="1" applyAlignment="1">
      <alignment horizontal="right" vertical="center" shrinkToFit="1"/>
    </xf>
    <xf numFmtId="177" fontId="14" fillId="9" borderId="100" xfId="5" applyNumberFormat="1" applyFont="1" applyFill="1" applyBorder="1" applyAlignment="1">
      <alignment horizontal="right" vertical="center" shrinkToFit="1"/>
    </xf>
    <xf numFmtId="177" fontId="14" fillId="9" borderId="102" xfId="5" applyNumberFormat="1" applyFont="1" applyFill="1" applyBorder="1" applyAlignment="1">
      <alignment horizontal="right" vertical="center" shrinkToFit="1"/>
    </xf>
    <xf numFmtId="177" fontId="14" fillId="9" borderId="106" xfId="5" applyNumberFormat="1" applyFont="1" applyFill="1" applyBorder="1" applyAlignment="1">
      <alignment horizontal="right" vertical="center" shrinkToFit="1"/>
    </xf>
    <xf numFmtId="177" fontId="30" fillId="9" borderId="101" xfId="0" applyNumberFormat="1" applyFont="1" applyFill="1" applyBorder="1" applyAlignment="1">
      <alignment horizontal="right" vertical="center" shrinkToFit="1"/>
    </xf>
    <xf numFmtId="177" fontId="30" fillId="9" borderId="104" xfId="0" applyNumberFormat="1" applyFont="1" applyFill="1" applyBorder="1" applyAlignment="1">
      <alignment horizontal="right" vertical="center" shrinkToFit="1"/>
    </xf>
    <xf numFmtId="177" fontId="30" fillId="9" borderId="97" xfId="0" applyNumberFormat="1" applyFont="1" applyFill="1" applyBorder="1" applyAlignment="1">
      <alignment horizontal="right" vertical="center" shrinkToFit="1"/>
    </xf>
    <xf numFmtId="177" fontId="30" fillId="9" borderId="99" xfId="0" applyNumberFormat="1" applyFont="1" applyFill="1" applyBorder="1" applyAlignment="1">
      <alignment horizontal="right" vertical="center" shrinkToFit="1"/>
    </xf>
    <xf numFmtId="177" fontId="30" fillId="9" borderId="107" xfId="5" applyNumberFormat="1" applyFont="1" applyFill="1" applyBorder="1" applyAlignment="1">
      <alignment horizontal="right" vertical="center" shrinkToFit="1"/>
    </xf>
    <xf numFmtId="177" fontId="30" fillId="9" borderId="108" xfId="5" applyNumberFormat="1" applyFont="1" applyFill="1" applyBorder="1" applyAlignment="1">
      <alignment horizontal="right" vertical="center" shrinkToFit="1"/>
    </xf>
    <xf numFmtId="177" fontId="31" fillId="9" borderId="101" xfId="5" applyNumberFormat="1" applyFont="1" applyFill="1" applyBorder="1" applyAlignment="1">
      <alignment horizontal="right" vertical="center" shrinkToFit="1"/>
    </xf>
    <xf numFmtId="177" fontId="31" fillId="9" borderId="99" xfId="5" applyNumberFormat="1" applyFont="1" applyFill="1" applyBorder="1" applyAlignment="1">
      <alignment horizontal="right" vertical="center" shrinkToFit="1"/>
    </xf>
    <xf numFmtId="177" fontId="30" fillId="9" borderId="97" xfId="5" applyNumberFormat="1" applyFont="1" applyFill="1" applyBorder="1" applyAlignment="1">
      <alignment horizontal="right" vertical="center" shrinkToFit="1"/>
    </xf>
    <xf numFmtId="177" fontId="30" fillId="9" borderId="99" xfId="5" applyNumberFormat="1" applyFont="1" applyFill="1" applyBorder="1" applyAlignment="1">
      <alignment horizontal="right" vertical="center" shrinkToFit="1"/>
    </xf>
    <xf numFmtId="177" fontId="24" fillId="0" borderId="14" xfId="5" applyNumberFormat="1" applyFont="1" applyBorder="1" applyAlignment="1">
      <alignment horizontal="center" vertical="center" shrinkToFit="1"/>
    </xf>
    <xf numFmtId="177" fontId="24" fillId="0" borderId="23" xfId="5" applyNumberFormat="1" applyFont="1" applyBorder="1" applyAlignment="1">
      <alignment horizontal="center" vertical="center" shrinkToFit="1"/>
    </xf>
    <xf numFmtId="177" fontId="25" fillId="3" borderId="44" xfId="5" applyNumberFormat="1" applyFont="1" applyFill="1" applyBorder="1" applyAlignment="1">
      <alignment horizontal="center" vertical="center" shrinkToFit="1"/>
    </xf>
    <xf numFmtId="177" fontId="14" fillId="9" borderId="103" xfId="5" applyNumberFormat="1" applyFont="1" applyFill="1" applyBorder="1" applyAlignment="1">
      <alignment horizontal="right" vertical="center" shrinkToFit="1"/>
    </xf>
    <xf numFmtId="177" fontId="14" fillId="9" borderId="105" xfId="5" applyNumberFormat="1" applyFont="1" applyFill="1" applyBorder="1" applyAlignment="1">
      <alignment horizontal="right" vertical="center" shrinkToFit="1"/>
    </xf>
    <xf numFmtId="177" fontId="25" fillId="3" borderId="12" xfId="5" applyNumberFormat="1" applyFont="1" applyFill="1" applyBorder="1" applyAlignment="1">
      <alignment horizontal="center" vertical="center" shrinkToFit="1"/>
    </xf>
    <xf numFmtId="177" fontId="25" fillId="3" borderId="10" xfId="5" applyNumberFormat="1" applyFont="1" applyFill="1" applyBorder="1" applyAlignment="1">
      <alignment horizontal="center" vertical="center" shrinkToFit="1"/>
    </xf>
    <xf numFmtId="177" fontId="25" fillId="3" borderId="48" xfId="5" applyNumberFormat="1" applyFont="1" applyFill="1" applyBorder="1" applyAlignment="1">
      <alignment horizontal="center" vertical="center" shrinkToFit="1"/>
    </xf>
    <xf numFmtId="177" fontId="25" fillId="3" borderId="28" xfId="5" applyNumberFormat="1" applyFont="1" applyFill="1" applyBorder="1" applyAlignment="1">
      <alignment horizontal="center" vertical="center" shrinkToFit="1"/>
    </xf>
    <xf numFmtId="177" fontId="24" fillId="3" borderId="14" xfId="5" applyNumberFormat="1" applyFont="1" applyFill="1" applyBorder="1" applyAlignment="1">
      <alignment horizontal="center" vertical="center" shrinkToFit="1"/>
    </xf>
    <xf numFmtId="177" fontId="24" fillId="3" borderId="23" xfId="5" applyNumberFormat="1" applyFont="1" applyFill="1" applyBorder="1" applyAlignment="1">
      <alignment horizontal="center" vertical="center" shrinkToFit="1"/>
    </xf>
    <xf numFmtId="177" fontId="24" fillId="3" borderId="13" xfId="5" applyNumberFormat="1" applyFont="1" applyFill="1" applyBorder="1" applyAlignment="1">
      <alignment horizontal="center" vertical="center" shrinkToFit="1"/>
    </xf>
    <xf numFmtId="177" fontId="24" fillId="3" borderId="14" xfId="5" applyNumberFormat="1" applyFont="1" applyFill="1" applyBorder="1" applyAlignment="1">
      <alignment horizontal="center" vertical="center" wrapText="1" shrinkToFit="1"/>
    </xf>
    <xf numFmtId="177" fontId="24" fillId="3" borderId="25" xfId="5" applyNumberFormat="1" applyFont="1" applyFill="1" applyBorder="1" applyAlignment="1">
      <alignment horizontal="center" vertical="center" wrapText="1" shrinkToFit="1"/>
    </xf>
    <xf numFmtId="177" fontId="24" fillId="3" borderId="12" xfId="5" applyNumberFormat="1" applyFont="1" applyFill="1" applyBorder="1" applyAlignment="1">
      <alignment horizontal="center" vertical="center" shrinkToFit="1"/>
    </xf>
    <xf numFmtId="177" fontId="24" fillId="3" borderId="10" xfId="5" applyNumberFormat="1" applyFont="1" applyFill="1" applyBorder="1" applyAlignment="1">
      <alignment horizontal="center" vertical="center" shrinkToFit="1"/>
    </xf>
    <xf numFmtId="177" fontId="24" fillId="3" borderId="48" xfId="5" applyNumberFormat="1" applyFont="1" applyFill="1" applyBorder="1" applyAlignment="1">
      <alignment horizontal="center" vertical="center" shrinkToFit="1"/>
    </xf>
    <xf numFmtId="177" fontId="24" fillId="3" borderId="28" xfId="5" applyNumberFormat="1" applyFont="1" applyFill="1" applyBorder="1" applyAlignment="1">
      <alignment horizontal="center" vertical="center" shrinkToFit="1"/>
    </xf>
    <xf numFmtId="176" fontId="28" fillId="0" borderId="0" xfId="5" applyNumberFormat="1" applyFont="1" applyAlignment="1">
      <alignment horizontal="left" vertical="center" shrinkToFit="1"/>
    </xf>
    <xf numFmtId="176" fontId="22" fillId="0" borderId="30" xfId="5" applyNumberFormat="1" applyFont="1" applyBorder="1" applyAlignment="1">
      <alignment horizontal="center" vertical="center" shrinkToFit="1"/>
    </xf>
    <xf numFmtId="177" fontId="26" fillId="0" borderId="30" xfId="5" applyNumberFormat="1" applyFont="1" applyBorder="1" applyAlignment="1">
      <alignment horizontal="center" vertical="center" shrinkToFit="1"/>
    </xf>
    <xf numFmtId="177" fontId="25" fillId="3" borderId="92" xfId="5" applyNumberFormat="1" applyFont="1" applyFill="1" applyBorder="1" applyAlignment="1">
      <alignment horizontal="center" vertical="center" shrinkToFit="1"/>
    </xf>
    <xf numFmtId="177" fontId="23" fillId="0" borderId="63" xfId="5" applyNumberFormat="1" applyFont="1" applyBorder="1" applyAlignment="1">
      <alignment horizontal="center" vertical="center" shrinkToFit="1"/>
    </xf>
    <xf numFmtId="177" fontId="23" fillId="0" borderId="10" xfId="5" applyNumberFormat="1" applyFont="1" applyBorder="1" applyAlignment="1">
      <alignment horizontal="center" vertical="center" shrinkToFit="1"/>
    </xf>
    <xf numFmtId="179" fontId="24" fillId="3" borderId="21" xfId="5" applyNumberFormat="1" applyFont="1" applyFill="1" applyBorder="1" applyAlignment="1">
      <alignment horizontal="center" vertical="center" shrinkToFit="1"/>
    </xf>
    <xf numFmtId="179" fontId="24" fillId="3" borderId="13" xfId="5" applyNumberFormat="1" applyFont="1" applyFill="1" applyBorder="1" applyAlignment="1">
      <alignment horizontal="center" vertical="center" shrinkToFit="1"/>
    </xf>
    <xf numFmtId="177" fontId="25" fillId="3" borderId="71" xfId="5" applyNumberFormat="1" applyFont="1" applyFill="1" applyBorder="1" applyAlignment="1">
      <alignment horizontal="center" vertical="center" shrinkToFit="1"/>
    </xf>
    <xf numFmtId="177" fontId="25" fillId="3" borderId="94" xfId="5" applyNumberFormat="1" applyFont="1" applyFill="1" applyBorder="1" applyAlignment="1">
      <alignment horizontal="center" vertical="center" shrinkToFit="1"/>
    </xf>
    <xf numFmtId="177" fontId="25" fillId="3" borderId="63" xfId="5" applyNumberFormat="1" applyFont="1" applyFill="1" applyBorder="1" applyAlignment="1">
      <alignment horizontal="center" vertical="center" shrinkToFit="1"/>
    </xf>
    <xf numFmtId="177" fontId="25" fillId="0" borderId="12" xfId="0" applyNumberFormat="1" applyFont="1" applyBorder="1" applyAlignment="1">
      <alignment horizontal="center" vertical="center" shrinkToFit="1"/>
    </xf>
    <xf numFmtId="177" fontId="25" fillId="0" borderId="71" xfId="0" applyNumberFormat="1" applyFont="1" applyBorder="1" applyAlignment="1">
      <alignment horizontal="center" vertical="center" shrinkToFit="1"/>
    </xf>
    <xf numFmtId="177" fontId="25" fillId="0" borderId="48" xfId="0" applyNumberFormat="1" applyFont="1" applyBorder="1" applyAlignment="1">
      <alignment horizontal="center" vertical="center" shrinkToFit="1"/>
    </xf>
    <xf numFmtId="177" fontId="25" fillId="0" borderId="94" xfId="0" applyNumberFormat="1" applyFont="1" applyBorder="1" applyAlignment="1">
      <alignment horizontal="center" vertical="center" shrinkToFit="1"/>
    </xf>
    <xf numFmtId="177" fontId="25" fillId="0" borderId="92" xfId="0" applyNumberFormat="1" applyFont="1" applyBorder="1" applyAlignment="1">
      <alignment horizontal="center" vertical="center" shrinkToFit="1"/>
    </xf>
    <xf numFmtId="177" fontId="25" fillId="0" borderId="28" xfId="0" applyNumberFormat="1" applyFont="1" applyBorder="1" applyAlignment="1">
      <alignment horizontal="center" vertical="center" shrinkToFit="1"/>
    </xf>
    <xf numFmtId="177" fontId="24" fillId="0" borderId="21" xfId="5" applyNumberFormat="1" applyFont="1" applyBorder="1" applyAlignment="1">
      <alignment horizontal="center" vertical="center" shrinkToFit="1"/>
    </xf>
    <xf numFmtId="177" fontId="24" fillId="0" borderId="13" xfId="5" applyNumberFormat="1" applyFont="1" applyBorder="1" applyAlignment="1">
      <alignment horizontal="center" vertical="center" shrinkToFit="1"/>
    </xf>
    <xf numFmtId="177" fontId="25" fillId="3" borderId="0" xfId="5" applyNumberFormat="1" applyFont="1" applyFill="1" applyBorder="1" applyAlignment="1">
      <alignment horizontal="center" vertical="center" shrinkToFit="1"/>
    </xf>
    <xf numFmtId="177" fontId="29" fillId="0" borderId="30" xfId="5" applyNumberFormat="1" applyFont="1" applyBorder="1" applyAlignment="1">
      <alignment horizontal="center" vertical="center" shrinkToFit="1"/>
    </xf>
    <xf numFmtId="177" fontId="14" fillId="0" borderId="0" xfId="5" applyNumberFormat="1" applyFont="1" applyAlignment="1">
      <alignment horizontal="center" vertical="center" shrinkToFit="1"/>
    </xf>
  </cellXfs>
  <cellStyles count="13">
    <cellStyle name="スタイル 1" xfId="7" xr:uid="{8BE417EF-63E2-4F7B-88C4-8332D75E7782}"/>
    <cellStyle name="桁区切り" xfId="1" builtinId="6"/>
    <cellStyle name="桁区切り 2" xfId="3" xr:uid="{00000000-0005-0000-0000-000001000000}"/>
    <cellStyle name="桁区切り 2 2" xfId="6" xr:uid="{00000000-0005-0000-0000-000002000000}"/>
    <cellStyle name="桁区切り 2 2 2" xfId="12" xr:uid="{AA4FC7E1-9E9F-4C9B-8A90-573AD0CDEE60}"/>
    <cellStyle name="桁区切り 2 3" xfId="9" xr:uid="{B176A29D-78F5-4897-BB39-C17DDB4CB4CA}"/>
    <cellStyle name="標準" xfId="0" builtinId="0"/>
    <cellStyle name="標準 2" xfId="2" xr:uid="{00000000-0005-0000-0000-000004000000}"/>
    <cellStyle name="標準 2 2" xfId="5" xr:uid="{00000000-0005-0000-0000-000005000000}"/>
    <cellStyle name="標準 2 2 2" xfId="11" xr:uid="{9CB1FECD-E586-404E-90BB-03A8BE2F44DB}"/>
    <cellStyle name="標準 2 3" xfId="8" xr:uid="{87C56316-8341-47C9-8C4E-86F774DF41EC}"/>
    <cellStyle name="標準 3" xfId="4" xr:uid="{00000000-0005-0000-0000-000006000000}"/>
    <cellStyle name="標準 3 2" xfId="10" xr:uid="{0B88B454-440C-4607-81A1-3B3750265F84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Q266"/>
  <sheetViews>
    <sheetView tabSelected="1" view="pageBreakPreview" zoomScale="115" zoomScaleNormal="100" zoomScaleSheetLayoutView="115" workbookViewId="0">
      <selection activeCell="C8" sqref="C8"/>
    </sheetView>
  </sheetViews>
  <sheetFormatPr defaultColWidth="8.875" defaultRowHeight="13.5"/>
  <cols>
    <col min="1" max="1" width="3.125" style="1" customWidth="1"/>
    <col min="2" max="2" width="21" style="1" customWidth="1"/>
    <col min="3" max="3" width="32.25" style="1" customWidth="1"/>
    <col min="4" max="4" width="53.375" style="1" customWidth="1"/>
    <col min="5" max="5" width="27.5" style="76" customWidth="1"/>
    <col min="6" max="6" width="22" style="116" customWidth="1"/>
    <col min="7" max="7" width="27.5" style="188" customWidth="1"/>
    <col min="8" max="8" width="27.5" style="79" customWidth="1"/>
    <col min="9" max="9" width="17.875" style="79" customWidth="1"/>
    <col min="10" max="10" width="7.125" style="1" customWidth="1"/>
    <col min="11" max="11" width="9.5" style="1" bestFit="1" customWidth="1"/>
    <col min="12" max="12" width="18.5" style="1" customWidth="1"/>
    <col min="13" max="13" width="19.625" style="1" bestFit="1" customWidth="1"/>
    <col min="14" max="16" width="9.5" style="1" customWidth="1"/>
    <col min="17" max="16384" width="8.875" style="1"/>
  </cols>
  <sheetData>
    <row r="1" spans="2:17" ht="32.450000000000003" customHeight="1" thickBot="1">
      <c r="B1" s="2" t="s">
        <v>129</v>
      </c>
      <c r="C1" s="337" t="s">
        <v>122</v>
      </c>
      <c r="D1" s="337"/>
      <c r="E1" s="3"/>
      <c r="F1" s="90"/>
      <c r="G1" s="3"/>
      <c r="H1" s="262" t="s">
        <v>123</v>
      </c>
      <c r="I1" s="263">
        <f ca="1">TODAY()</f>
        <v>44812</v>
      </c>
      <c r="K1" s="187"/>
      <c r="L1" s="187"/>
      <c r="M1" s="187"/>
      <c r="N1" s="187"/>
      <c r="O1" s="187"/>
      <c r="P1" s="187"/>
      <c r="Q1" s="187"/>
    </row>
    <row r="2" spans="2:17" s="187" customFormat="1" ht="32.450000000000003" customHeight="1" thickBot="1">
      <c r="B2" s="325" t="s">
        <v>161</v>
      </c>
      <c r="C2" s="326"/>
      <c r="D2" s="326"/>
      <c r="E2" s="326"/>
      <c r="F2" s="326"/>
      <c r="G2" s="326"/>
      <c r="H2" s="90" t="s">
        <v>124</v>
      </c>
      <c r="I2" s="122" t="s">
        <v>162</v>
      </c>
    </row>
    <row r="3" spans="2:17" ht="39" customHeight="1" thickBot="1">
      <c r="B3" s="316" t="s">
        <v>74</v>
      </c>
      <c r="C3" s="317"/>
      <c r="D3" s="317"/>
      <c r="E3" s="317"/>
      <c r="F3" s="317"/>
      <c r="G3" s="317"/>
      <c r="H3" s="317"/>
      <c r="I3" s="317"/>
      <c r="K3" s="187"/>
      <c r="L3" s="187"/>
      <c r="M3" s="187"/>
      <c r="N3" s="187"/>
      <c r="O3" s="187"/>
      <c r="P3" s="187"/>
      <c r="Q3" s="187"/>
    </row>
    <row r="4" spans="2:17" ht="21.6" customHeight="1" thickBot="1">
      <c r="B4" s="293" t="s">
        <v>31</v>
      </c>
      <c r="C4" s="294"/>
      <c r="D4" s="294"/>
      <c r="E4" s="4">
        <v>44812</v>
      </c>
      <c r="F4" s="91" t="s">
        <v>32</v>
      </c>
      <c r="G4" s="4">
        <v>44805</v>
      </c>
      <c r="H4" s="305" t="s">
        <v>30</v>
      </c>
      <c r="I4" s="306"/>
      <c r="K4" s="187"/>
      <c r="L4" s="187"/>
      <c r="M4" s="187"/>
      <c r="N4" s="187"/>
      <c r="O4" s="187"/>
      <c r="P4" s="187"/>
      <c r="Q4" s="187"/>
    </row>
    <row r="5" spans="2:17" ht="21.6" customHeight="1">
      <c r="B5" s="341" t="s">
        <v>74</v>
      </c>
      <c r="C5" s="117" t="s">
        <v>168</v>
      </c>
      <c r="D5" s="266" t="s">
        <v>184</v>
      </c>
      <c r="E5" s="265">
        <v>21500000</v>
      </c>
      <c r="F5" s="92"/>
      <c r="G5" s="265">
        <v>21500000</v>
      </c>
      <c r="H5" s="5"/>
      <c r="I5" s="6"/>
      <c r="K5" s="187"/>
      <c r="L5" s="187"/>
      <c r="M5" s="187"/>
      <c r="N5" s="187"/>
      <c r="O5" s="187"/>
      <c r="P5" s="187"/>
      <c r="Q5" s="187"/>
    </row>
    <row r="6" spans="2:17" ht="21.6" customHeight="1">
      <c r="B6" s="342"/>
      <c r="C6" s="118" t="s">
        <v>185</v>
      </c>
      <c r="D6" s="119"/>
      <c r="E6" s="163">
        <v>0</v>
      </c>
      <c r="F6" s="93"/>
      <c r="G6" s="163">
        <v>0</v>
      </c>
      <c r="H6" s="7"/>
      <c r="I6" s="8"/>
      <c r="K6" s="216" t="s">
        <v>130</v>
      </c>
      <c r="L6" s="216" t="s">
        <v>131</v>
      </c>
      <c r="M6" s="187"/>
      <c r="N6" s="187"/>
      <c r="O6" s="187"/>
      <c r="P6" s="187"/>
      <c r="Q6" s="187"/>
    </row>
    <row r="7" spans="2:17" ht="21.6" customHeight="1">
      <c r="B7" s="342"/>
      <c r="C7" s="118" t="s">
        <v>186</v>
      </c>
      <c r="D7" s="119"/>
      <c r="E7" s="163">
        <f>300000*$I$7</f>
        <v>1440000</v>
      </c>
      <c r="F7" s="93"/>
      <c r="G7" s="163">
        <f>300000*$I$7</f>
        <v>1440000</v>
      </c>
      <c r="H7" s="9" t="s">
        <v>40</v>
      </c>
      <c r="I7" s="10">
        <f>K7*L7/1000</f>
        <v>4.8</v>
      </c>
      <c r="K7" s="216">
        <v>400</v>
      </c>
      <c r="L7" s="216">
        <v>12</v>
      </c>
      <c r="M7" s="187"/>
      <c r="N7" s="187"/>
      <c r="O7" s="187"/>
      <c r="P7" s="187"/>
      <c r="Q7" s="187"/>
    </row>
    <row r="8" spans="2:17" ht="21.6" customHeight="1">
      <c r="B8" s="342"/>
      <c r="C8" s="118"/>
      <c r="D8" s="119"/>
      <c r="E8" s="44"/>
      <c r="F8" s="93"/>
      <c r="G8" s="44"/>
      <c r="H8" s="11"/>
      <c r="I8" s="10"/>
      <c r="K8" s="187"/>
      <c r="L8" s="187"/>
      <c r="M8" s="187"/>
      <c r="N8" s="187"/>
      <c r="O8" s="187"/>
      <c r="P8" s="187"/>
      <c r="Q8" s="187"/>
    </row>
    <row r="9" spans="2:17" s="187" customFormat="1" ht="21.6" customHeight="1">
      <c r="B9" s="342"/>
      <c r="C9" s="267" t="s">
        <v>178</v>
      </c>
      <c r="D9" s="268"/>
      <c r="E9" s="44"/>
      <c r="F9" s="93"/>
      <c r="G9" s="44"/>
      <c r="H9" s="11"/>
      <c r="I9" s="10"/>
    </row>
    <row r="10" spans="2:17" s="187" customFormat="1" ht="21.6" customHeight="1">
      <c r="B10" s="342"/>
      <c r="C10" s="269" t="s">
        <v>183</v>
      </c>
      <c r="D10" s="119" t="s">
        <v>171</v>
      </c>
      <c r="E10" s="44"/>
      <c r="F10" s="93"/>
      <c r="G10" s="44"/>
      <c r="H10" s="11"/>
      <c r="I10" s="10"/>
    </row>
    <row r="11" spans="2:17" s="187" customFormat="1" ht="21.6" customHeight="1">
      <c r="B11" s="342"/>
      <c r="C11" s="270"/>
      <c r="D11" s="119" t="s">
        <v>172</v>
      </c>
      <c r="E11" s="44"/>
      <c r="F11" s="93"/>
      <c r="G11" s="44"/>
      <c r="H11" s="11"/>
      <c r="I11" s="10"/>
    </row>
    <row r="12" spans="2:17" s="187" customFormat="1" ht="21.6" customHeight="1">
      <c r="B12" s="342"/>
      <c r="C12" s="270"/>
      <c r="D12" s="119" t="s">
        <v>173</v>
      </c>
      <c r="E12" s="44"/>
      <c r="F12" s="93"/>
      <c r="G12" s="44"/>
      <c r="H12" s="11"/>
      <c r="I12" s="10"/>
    </row>
    <row r="13" spans="2:17" s="187" customFormat="1" ht="21.6" customHeight="1">
      <c r="B13" s="342"/>
      <c r="C13" s="270"/>
      <c r="D13" s="119" t="s">
        <v>174</v>
      </c>
      <c r="E13" s="44"/>
      <c r="F13" s="93"/>
      <c r="G13" s="44"/>
      <c r="H13" s="11"/>
      <c r="I13" s="10"/>
    </row>
    <row r="14" spans="2:17" s="187" customFormat="1" ht="21.6" customHeight="1">
      <c r="B14" s="342"/>
      <c r="C14" s="270"/>
      <c r="D14" s="119" t="s">
        <v>175</v>
      </c>
      <c r="E14" s="44"/>
      <c r="F14" s="93"/>
      <c r="G14" s="44"/>
      <c r="H14" s="11"/>
      <c r="I14" s="10"/>
    </row>
    <row r="15" spans="2:17" s="187" customFormat="1" ht="21.6" customHeight="1">
      <c r="B15" s="342"/>
      <c r="C15" s="270"/>
      <c r="D15" s="119" t="s">
        <v>179</v>
      </c>
      <c r="E15" s="44"/>
      <c r="F15" s="93"/>
      <c r="G15" s="44"/>
      <c r="H15" s="11"/>
      <c r="I15" s="10"/>
    </row>
    <row r="16" spans="2:17" s="187" customFormat="1" ht="21.6" customHeight="1">
      <c r="B16" s="342"/>
      <c r="C16" s="270"/>
      <c r="D16" s="119" t="s">
        <v>180</v>
      </c>
      <c r="E16" s="44"/>
      <c r="F16" s="93"/>
      <c r="G16" s="44"/>
      <c r="H16" s="11"/>
      <c r="I16" s="10"/>
    </row>
    <row r="17" spans="2:17" s="187" customFormat="1" ht="21.6" customHeight="1">
      <c r="B17" s="342"/>
      <c r="C17" s="271"/>
      <c r="D17" s="119" t="s">
        <v>176</v>
      </c>
      <c r="E17" s="44"/>
      <c r="F17" s="93"/>
      <c r="G17" s="44"/>
      <c r="H17" s="11"/>
      <c r="I17" s="10"/>
    </row>
    <row r="18" spans="2:17" s="187" customFormat="1" ht="21.6" customHeight="1">
      <c r="B18" s="342"/>
      <c r="C18" s="118"/>
      <c r="D18" s="119"/>
      <c r="E18" s="44"/>
      <c r="F18" s="93"/>
      <c r="G18" s="44"/>
      <c r="H18" s="11"/>
      <c r="I18" s="10"/>
    </row>
    <row r="19" spans="2:17" s="187" customFormat="1" ht="21.6" customHeight="1">
      <c r="B19" s="342"/>
      <c r="C19" s="267" t="s">
        <v>177</v>
      </c>
      <c r="D19" s="268"/>
      <c r="E19" s="44"/>
      <c r="F19" s="93"/>
      <c r="G19" s="44"/>
      <c r="H19" s="11"/>
      <c r="I19" s="10"/>
    </row>
    <row r="20" spans="2:17" s="187" customFormat="1" ht="21" customHeight="1">
      <c r="B20" s="342"/>
      <c r="C20" s="118" t="s">
        <v>182</v>
      </c>
      <c r="D20" s="119" t="s">
        <v>181</v>
      </c>
      <c r="E20" s="44"/>
      <c r="F20" s="93"/>
      <c r="G20" s="44"/>
      <c r="H20" s="11"/>
      <c r="I20" s="10"/>
    </row>
    <row r="21" spans="2:17" s="187" customFormat="1" ht="21.6" customHeight="1">
      <c r="B21" s="342"/>
      <c r="C21" s="118"/>
      <c r="D21" s="119" t="s">
        <v>181</v>
      </c>
      <c r="E21" s="44"/>
      <c r="F21" s="93"/>
      <c r="G21" s="44"/>
      <c r="H21" s="11"/>
      <c r="I21" s="10"/>
    </row>
    <row r="22" spans="2:17" ht="21.6" customHeight="1" thickBot="1">
      <c r="B22" s="342"/>
      <c r="C22" s="118"/>
      <c r="D22" s="119"/>
      <c r="E22" s="44"/>
      <c r="F22" s="93"/>
      <c r="G22" s="44"/>
      <c r="H22" s="11"/>
      <c r="I22" s="10"/>
      <c r="K22" s="187"/>
      <c r="L22" s="187"/>
      <c r="M22" s="187"/>
      <c r="N22" s="187"/>
      <c r="O22" s="187"/>
      <c r="P22" s="187"/>
      <c r="Q22" s="187"/>
    </row>
    <row r="23" spans="2:17" ht="21.6" customHeight="1">
      <c r="B23" s="307" t="s">
        <v>1</v>
      </c>
      <c r="C23" s="308"/>
      <c r="D23" s="308"/>
      <c r="E23" s="12">
        <f>SUM(E5:E22)</f>
        <v>22940000</v>
      </c>
      <c r="F23" s="94">
        <f t="shared" ref="F23:F25" si="0">E23-G23</f>
        <v>0</v>
      </c>
      <c r="G23" s="12">
        <f>SUM(G5:G22)</f>
        <v>22940000</v>
      </c>
      <c r="H23" s="13"/>
      <c r="I23" s="14"/>
      <c r="K23" s="187"/>
      <c r="L23" s="187"/>
      <c r="M23" s="187"/>
      <c r="N23" s="187"/>
      <c r="O23" s="187"/>
      <c r="P23" s="187"/>
      <c r="Q23" s="187"/>
    </row>
    <row r="24" spans="2:17" ht="21.6" customHeight="1" thickBot="1">
      <c r="B24" s="314" t="s">
        <v>51</v>
      </c>
      <c r="C24" s="315"/>
      <c r="D24" s="315"/>
      <c r="E24" s="15">
        <f>E23*0.1</f>
        <v>2294000</v>
      </c>
      <c r="F24" s="95">
        <f t="shared" si="0"/>
        <v>0</v>
      </c>
      <c r="G24" s="15">
        <f>G23*0.1</f>
        <v>2294000</v>
      </c>
      <c r="H24" s="16"/>
      <c r="I24" s="17"/>
      <c r="K24" s="187"/>
      <c r="L24" s="187"/>
      <c r="M24" s="187"/>
      <c r="N24" s="187"/>
      <c r="O24" s="187"/>
      <c r="P24" s="187"/>
      <c r="Q24" s="187"/>
    </row>
    <row r="25" spans="2:17" ht="21.6" customHeight="1" thickBot="1">
      <c r="B25" s="289" t="s">
        <v>33</v>
      </c>
      <c r="C25" s="290"/>
      <c r="D25" s="290"/>
      <c r="E25" s="18">
        <f>SUM(E23:E24)</f>
        <v>25234000</v>
      </c>
      <c r="F25" s="96">
        <f t="shared" si="0"/>
        <v>0</v>
      </c>
      <c r="G25" s="18">
        <f>SUM(G23:G24)</f>
        <v>25234000</v>
      </c>
      <c r="H25" s="19"/>
      <c r="I25" s="20"/>
      <c r="K25" s="187"/>
      <c r="L25" s="187"/>
      <c r="M25" s="187"/>
      <c r="N25" s="187"/>
      <c r="O25" s="187"/>
      <c r="P25" s="187"/>
      <c r="Q25" s="187"/>
    </row>
    <row r="26" spans="2:17" ht="21.6" customHeight="1">
      <c r="B26" s="339" t="s">
        <v>83</v>
      </c>
      <c r="C26" s="118" t="s">
        <v>147</v>
      </c>
      <c r="D26" s="119"/>
      <c r="E26" s="217">
        <v>100000</v>
      </c>
      <c r="F26" s="92"/>
      <c r="G26" s="217">
        <v>100000</v>
      </c>
      <c r="H26" s="21"/>
      <c r="I26" s="22"/>
      <c r="K26" s="187"/>
      <c r="L26" s="187"/>
      <c r="M26" s="187"/>
      <c r="N26" s="187"/>
      <c r="O26" s="187"/>
      <c r="P26" s="187"/>
      <c r="Q26" s="187"/>
    </row>
    <row r="27" spans="2:17" s="187" customFormat="1" ht="21.6" customHeight="1">
      <c r="B27" s="340"/>
      <c r="C27" s="118"/>
      <c r="D27" s="119"/>
      <c r="E27" s="44"/>
      <c r="F27" s="93"/>
      <c r="G27" s="44"/>
      <c r="H27" s="23"/>
      <c r="I27" s="24"/>
    </row>
    <row r="28" spans="2:17" ht="21.6" customHeight="1" thickBot="1">
      <c r="B28" s="338"/>
      <c r="C28" s="170"/>
      <c r="D28" s="171"/>
      <c r="E28" s="25"/>
      <c r="F28" s="194"/>
      <c r="G28" s="25"/>
      <c r="H28" s="26"/>
      <c r="I28" s="27"/>
      <c r="K28" s="187"/>
      <c r="L28" s="187"/>
      <c r="M28" s="187"/>
      <c r="N28" s="187"/>
      <c r="O28" s="187"/>
      <c r="P28" s="187"/>
      <c r="Q28" s="187"/>
    </row>
    <row r="29" spans="2:17" ht="21.6" customHeight="1" thickBot="1">
      <c r="B29" s="343" t="s">
        <v>150</v>
      </c>
      <c r="C29" s="344"/>
      <c r="D29" s="344"/>
      <c r="E29" s="28">
        <f>SUM(E26:E28)</f>
        <v>100000</v>
      </c>
      <c r="F29" s="98"/>
      <c r="G29" s="28">
        <f>SUM(G26:G28)</f>
        <v>100000</v>
      </c>
      <c r="H29" s="29"/>
      <c r="I29" s="30"/>
      <c r="K29" s="187"/>
      <c r="L29" s="187"/>
      <c r="M29" s="187"/>
      <c r="N29" s="187"/>
      <c r="O29" s="187"/>
      <c r="P29" s="187"/>
      <c r="Q29" s="187"/>
    </row>
    <row r="30" spans="2:17" ht="21.6" customHeight="1">
      <c r="B30" s="322" t="s">
        <v>25</v>
      </c>
      <c r="C30" s="118"/>
      <c r="D30" s="119"/>
      <c r="E30" s="164"/>
      <c r="F30" s="193"/>
      <c r="G30" s="164"/>
      <c r="H30" s="165"/>
      <c r="I30" s="166"/>
      <c r="K30" s="187"/>
      <c r="L30" s="187"/>
      <c r="M30" s="187"/>
      <c r="N30" s="187"/>
      <c r="O30" s="187"/>
      <c r="P30" s="187"/>
      <c r="Q30" s="187"/>
    </row>
    <row r="31" spans="2:17" ht="21.6" customHeight="1">
      <c r="B31" s="322"/>
      <c r="C31" s="118"/>
      <c r="D31" s="119"/>
      <c r="E31" s="163"/>
      <c r="F31" s="93"/>
      <c r="G31" s="163"/>
      <c r="H31" s="23"/>
      <c r="I31" s="24"/>
      <c r="K31" s="187"/>
      <c r="L31" s="187"/>
      <c r="M31" s="187"/>
      <c r="N31" s="187"/>
      <c r="O31" s="187"/>
      <c r="P31" s="187"/>
      <c r="Q31" s="187"/>
    </row>
    <row r="32" spans="2:17" ht="21.6" customHeight="1" thickBot="1">
      <c r="B32" s="338"/>
      <c r="C32" s="170"/>
      <c r="D32" s="171"/>
      <c r="E32" s="25"/>
      <c r="F32" s="194"/>
      <c r="G32" s="25"/>
      <c r="H32" s="26"/>
      <c r="I32" s="27"/>
      <c r="K32" s="187"/>
      <c r="L32" s="187"/>
      <c r="M32" s="187"/>
      <c r="N32" s="187"/>
      <c r="O32" s="187"/>
      <c r="P32" s="187"/>
      <c r="Q32" s="187"/>
    </row>
    <row r="33" spans="2:17" ht="21.6" customHeight="1" thickBot="1">
      <c r="B33" s="343" t="s">
        <v>26</v>
      </c>
      <c r="C33" s="344"/>
      <c r="D33" s="344"/>
      <c r="E33" s="28">
        <f>SUM(E30:E32)</f>
        <v>0</v>
      </c>
      <c r="F33" s="98"/>
      <c r="G33" s="28">
        <f>SUM(G30:G32)</f>
        <v>0</v>
      </c>
      <c r="H33" s="29"/>
      <c r="I33" s="30"/>
      <c r="K33" s="187"/>
      <c r="L33" s="187"/>
      <c r="M33" s="187"/>
      <c r="N33" s="187"/>
      <c r="O33" s="187"/>
      <c r="P33" s="187"/>
      <c r="Q33" s="187"/>
    </row>
    <row r="34" spans="2:17" ht="10.15" customHeight="1" thickBot="1">
      <c r="B34" s="31"/>
      <c r="C34" s="173"/>
      <c r="D34" s="173"/>
      <c r="E34" s="174"/>
      <c r="F34" s="175"/>
      <c r="G34" s="174"/>
      <c r="H34" s="32"/>
      <c r="I34" s="33"/>
      <c r="K34" s="187"/>
      <c r="L34" s="187"/>
      <c r="M34" s="187"/>
      <c r="N34" s="187"/>
      <c r="O34" s="187"/>
      <c r="P34" s="187"/>
      <c r="Q34" s="187"/>
    </row>
    <row r="35" spans="2:17" ht="21.6" customHeight="1">
      <c r="B35" s="307" t="s">
        <v>67</v>
      </c>
      <c r="C35" s="308"/>
      <c r="D35" s="308"/>
      <c r="E35" s="12">
        <f>E29+E33</f>
        <v>100000</v>
      </c>
      <c r="F35" s="97"/>
      <c r="G35" s="12">
        <f>G29+G33</f>
        <v>100000</v>
      </c>
      <c r="H35" s="34"/>
      <c r="I35" s="35"/>
      <c r="K35" s="187"/>
      <c r="L35" s="187"/>
      <c r="M35" s="187"/>
      <c r="N35" s="187"/>
      <c r="O35" s="187"/>
      <c r="P35" s="187"/>
      <c r="Q35" s="187"/>
    </row>
    <row r="36" spans="2:17" ht="21.6" customHeight="1" thickBot="1">
      <c r="B36" s="314" t="s">
        <v>51</v>
      </c>
      <c r="C36" s="315"/>
      <c r="D36" s="315"/>
      <c r="E36" s="15">
        <f>E35*0.1</f>
        <v>10000</v>
      </c>
      <c r="F36" s="99"/>
      <c r="G36" s="15">
        <f>G35*0.1</f>
        <v>10000</v>
      </c>
      <c r="H36" s="36"/>
      <c r="I36" s="37"/>
      <c r="K36" s="187"/>
      <c r="L36" s="187"/>
      <c r="M36" s="187"/>
      <c r="N36" s="187"/>
      <c r="O36" s="187"/>
      <c r="P36" s="187"/>
      <c r="Q36" s="187"/>
    </row>
    <row r="37" spans="2:17" ht="21.6" customHeight="1" thickBot="1">
      <c r="B37" s="289" t="s">
        <v>140</v>
      </c>
      <c r="C37" s="290"/>
      <c r="D37" s="290"/>
      <c r="E37" s="38">
        <f>E35+E36</f>
        <v>110000</v>
      </c>
      <c r="F37" s="100"/>
      <c r="G37" s="38">
        <f>G35+G36</f>
        <v>110000</v>
      </c>
      <c r="H37" s="39"/>
      <c r="I37" s="40"/>
      <c r="K37" s="187"/>
      <c r="L37" s="187"/>
      <c r="M37" s="187"/>
      <c r="N37" s="187"/>
      <c r="O37" s="187"/>
      <c r="P37" s="187"/>
      <c r="Q37" s="187"/>
    </row>
    <row r="38" spans="2:17" ht="21.6" customHeight="1" thickBot="1">
      <c r="K38" s="187"/>
      <c r="L38" s="187"/>
      <c r="M38" s="187"/>
      <c r="N38" s="187"/>
      <c r="O38" s="187"/>
      <c r="P38" s="187"/>
      <c r="Q38" s="187"/>
    </row>
    <row r="39" spans="2:17" ht="39" customHeight="1" thickBot="1">
      <c r="B39" s="316" t="s">
        <v>151</v>
      </c>
      <c r="C39" s="317"/>
      <c r="D39" s="317"/>
      <c r="E39" s="317"/>
      <c r="F39" s="317"/>
      <c r="G39" s="317"/>
      <c r="H39" s="317"/>
      <c r="I39" s="317"/>
      <c r="K39" s="187"/>
      <c r="L39" s="187"/>
      <c r="M39" s="187"/>
      <c r="N39" s="187"/>
      <c r="O39" s="187"/>
      <c r="P39" s="187"/>
      <c r="Q39" s="187"/>
    </row>
    <row r="40" spans="2:17" ht="21.6" customHeight="1">
      <c r="B40" s="176" t="s">
        <v>38</v>
      </c>
      <c r="C40" s="117" t="s">
        <v>39</v>
      </c>
      <c r="D40" s="172"/>
      <c r="E40" s="217">
        <v>15000000</v>
      </c>
      <c r="F40" s="103"/>
      <c r="G40" s="217">
        <v>15000000</v>
      </c>
      <c r="H40" s="42"/>
      <c r="I40" s="177"/>
      <c r="K40" s="187"/>
      <c r="L40" s="187"/>
      <c r="M40" s="187"/>
      <c r="N40" s="187"/>
      <c r="O40" s="187"/>
      <c r="P40" s="187"/>
      <c r="Q40" s="187"/>
    </row>
    <row r="41" spans="2:17" ht="21.6" customHeight="1">
      <c r="B41" s="320" t="s">
        <v>133</v>
      </c>
      <c r="C41" s="118" t="s">
        <v>156</v>
      </c>
      <c r="D41" s="119"/>
      <c r="E41" s="44">
        <v>10000</v>
      </c>
      <c r="F41" s="89"/>
      <c r="G41" s="44">
        <v>10000</v>
      </c>
      <c r="H41" s="43"/>
      <c r="I41" s="178"/>
      <c r="K41" s="187"/>
      <c r="L41" s="187"/>
      <c r="M41" s="187"/>
      <c r="N41" s="187"/>
      <c r="O41" s="187"/>
      <c r="P41" s="187"/>
      <c r="Q41" s="187"/>
    </row>
    <row r="42" spans="2:17" ht="21.6" customHeight="1">
      <c r="B42" s="320"/>
      <c r="C42" s="118" t="s">
        <v>45</v>
      </c>
      <c r="D42" s="119"/>
      <c r="E42" s="44"/>
      <c r="F42" s="89"/>
      <c r="G42" s="44"/>
      <c r="H42" s="43"/>
      <c r="I42" s="178"/>
      <c r="K42" s="187"/>
      <c r="L42" s="187"/>
      <c r="M42" s="187"/>
      <c r="N42" s="187"/>
      <c r="O42" s="187"/>
      <c r="P42" s="187"/>
      <c r="Q42" s="187"/>
    </row>
    <row r="43" spans="2:17" s="187" customFormat="1" ht="21.6" customHeight="1">
      <c r="B43" s="320"/>
      <c r="C43" s="118" t="s">
        <v>132</v>
      </c>
      <c r="D43" s="195"/>
      <c r="E43" s="44"/>
      <c r="F43" s="89"/>
      <c r="G43" s="44"/>
      <c r="H43" s="43"/>
      <c r="I43" s="178"/>
    </row>
    <row r="44" spans="2:17" ht="21.6" customHeight="1">
      <c r="B44" s="320"/>
      <c r="C44" s="118" t="s">
        <v>155</v>
      </c>
      <c r="D44" s="195"/>
      <c r="E44" s="44"/>
      <c r="F44" s="89"/>
      <c r="G44" s="44"/>
      <c r="H44" s="43"/>
      <c r="I44" s="178"/>
      <c r="K44" s="187"/>
      <c r="L44" s="187"/>
      <c r="M44" s="187"/>
      <c r="N44" s="187"/>
      <c r="O44" s="187"/>
      <c r="P44" s="187"/>
      <c r="Q44" s="187"/>
    </row>
    <row r="45" spans="2:17" s="187" customFormat="1" ht="21.6" customHeight="1">
      <c r="B45" s="320"/>
      <c r="C45" s="118" t="s">
        <v>154</v>
      </c>
      <c r="D45" s="195"/>
      <c r="E45" s="44"/>
      <c r="F45" s="89"/>
      <c r="G45" s="44"/>
      <c r="H45" s="43"/>
      <c r="I45" s="178"/>
    </row>
    <row r="46" spans="2:17" s="187" customFormat="1" ht="21.6" customHeight="1">
      <c r="B46" s="320"/>
      <c r="C46" s="118" t="s">
        <v>169</v>
      </c>
      <c r="D46" s="195"/>
      <c r="E46" s="44"/>
      <c r="F46" s="89"/>
      <c r="G46" s="44"/>
      <c r="H46" s="43"/>
      <c r="I46" s="178"/>
    </row>
    <row r="47" spans="2:17" ht="21.6" customHeight="1">
      <c r="B47" s="320"/>
      <c r="C47" s="118" t="s">
        <v>153</v>
      </c>
      <c r="D47" s="119"/>
      <c r="E47" s="44"/>
      <c r="F47" s="89"/>
      <c r="G47" s="44"/>
      <c r="H47" s="43"/>
      <c r="I47" s="178"/>
      <c r="K47" s="187"/>
      <c r="L47" s="187"/>
      <c r="M47" s="187"/>
      <c r="N47" s="187"/>
      <c r="O47" s="187"/>
      <c r="P47" s="187"/>
      <c r="Q47" s="187"/>
    </row>
    <row r="48" spans="2:17" ht="21.6" customHeight="1" thickBot="1">
      <c r="B48" s="320"/>
      <c r="C48" s="118" t="s">
        <v>152</v>
      </c>
      <c r="D48" s="119" t="s">
        <v>157</v>
      </c>
      <c r="E48" s="44">
        <v>500000</v>
      </c>
      <c r="F48" s="89"/>
      <c r="G48" s="44">
        <v>500000</v>
      </c>
      <c r="H48" s="43"/>
      <c r="I48" s="178"/>
      <c r="K48" s="187"/>
      <c r="L48" s="187"/>
      <c r="M48" s="187"/>
      <c r="N48" s="187"/>
      <c r="O48" s="187"/>
      <c r="P48" s="187"/>
      <c r="Q48" s="187"/>
    </row>
    <row r="49" spans="2:17" ht="21.6" customHeight="1" thickBot="1">
      <c r="B49" s="289" t="s">
        <v>141</v>
      </c>
      <c r="C49" s="290"/>
      <c r="D49" s="290"/>
      <c r="E49" s="18">
        <f>SUM(E40:E48)</f>
        <v>15510000</v>
      </c>
      <c r="F49" s="96">
        <f>E49-G49</f>
        <v>0</v>
      </c>
      <c r="G49" s="18">
        <f>SUM(G40:G48)</f>
        <v>15510000</v>
      </c>
      <c r="H49" s="19"/>
      <c r="I49" s="20"/>
      <c r="K49" s="187"/>
      <c r="L49" s="187"/>
      <c r="M49" s="187"/>
      <c r="N49" s="187"/>
      <c r="O49" s="187"/>
      <c r="P49" s="187"/>
      <c r="Q49" s="187"/>
    </row>
    <row r="50" spans="2:17" s="187" customFormat="1" ht="21.6" customHeight="1" thickBot="1">
      <c r="E50" s="188"/>
      <c r="F50" s="190"/>
      <c r="G50" s="188"/>
      <c r="H50" s="189"/>
      <c r="I50" s="189"/>
    </row>
    <row r="51" spans="2:17" s="187" customFormat="1" ht="39" customHeight="1" thickBot="1">
      <c r="B51" s="316" t="s">
        <v>91</v>
      </c>
      <c r="C51" s="317"/>
      <c r="D51" s="317"/>
      <c r="E51" s="317"/>
      <c r="F51" s="317"/>
      <c r="G51" s="317"/>
      <c r="H51" s="317"/>
      <c r="I51" s="324"/>
    </row>
    <row r="52" spans="2:17" s="187" customFormat="1" ht="21.6" customHeight="1">
      <c r="B52" s="320" t="s">
        <v>91</v>
      </c>
      <c r="C52" s="118" t="s">
        <v>92</v>
      </c>
      <c r="D52" s="119"/>
      <c r="E52" s="163">
        <v>1000000</v>
      </c>
      <c r="F52" s="105"/>
      <c r="G52" s="163">
        <v>1000000</v>
      </c>
      <c r="H52" s="43"/>
      <c r="I52" s="178"/>
    </row>
    <row r="53" spans="2:17" s="187" customFormat="1" ht="21.6" customHeight="1">
      <c r="B53" s="320"/>
      <c r="C53" s="118"/>
      <c r="D53" s="119"/>
      <c r="E53" s="163"/>
      <c r="F53" s="89"/>
      <c r="G53" s="163"/>
      <c r="H53" s="43"/>
      <c r="I53" s="178"/>
    </row>
    <row r="54" spans="2:17" s="187" customFormat="1" ht="21.6" customHeight="1" thickBot="1">
      <c r="B54" s="320"/>
      <c r="C54" s="120"/>
      <c r="D54" s="121"/>
      <c r="E54" s="163"/>
      <c r="F54" s="89"/>
      <c r="G54" s="163"/>
      <c r="H54" s="43"/>
      <c r="I54" s="178"/>
    </row>
    <row r="55" spans="2:17" s="187" customFormat="1" ht="21.6" customHeight="1" thickBot="1">
      <c r="B55" s="289" t="s">
        <v>142</v>
      </c>
      <c r="C55" s="290"/>
      <c r="D55" s="290"/>
      <c r="E55" s="18">
        <f>SUM(E52:E54)</f>
        <v>1000000</v>
      </c>
      <c r="F55" s="96">
        <f>E55-G55</f>
        <v>0</v>
      </c>
      <c r="G55" s="18">
        <f>SUM(G52:G54)</f>
        <v>1000000</v>
      </c>
      <c r="H55" s="19"/>
      <c r="I55" s="20"/>
    </row>
    <row r="56" spans="2:17" ht="21.6" customHeight="1" thickBot="1">
      <c r="K56" s="187"/>
      <c r="L56" s="187"/>
      <c r="M56" s="187"/>
      <c r="N56" s="191"/>
      <c r="O56" s="191"/>
      <c r="P56" s="187"/>
      <c r="Q56" s="187"/>
    </row>
    <row r="57" spans="2:17" ht="39" customHeight="1" thickBot="1">
      <c r="B57" s="316" t="s">
        <v>73</v>
      </c>
      <c r="C57" s="317"/>
      <c r="D57" s="317"/>
      <c r="E57" s="317"/>
      <c r="F57" s="317"/>
      <c r="G57" s="317"/>
      <c r="H57" s="317"/>
      <c r="I57" s="324"/>
      <c r="K57" s="187"/>
      <c r="L57" s="192"/>
      <c r="M57" s="187"/>
      <c r="N57" s="191"/>
      <c r="O57" s="191"/>
      <c r="P57" s="187"/>
      <c r="Q57" s="187"/>
    </row>
    <row r="58" spans="2:17" ht="21.6" customHeight="1">
      <c r="B58" s="321" t="s">
        <v>81</v>
      </c>
      <c r="C58" s="117" t="s">
        <v>12</v>
      </c>
      <c r="D58" s="172"/>
      <c r="E58" s="185">
        <f>(E40*0.03+60000)*1.1</f>
        <v>561000</v>
      </c>
      <c r="F58" s="88"/>
      <c r="G58" s="185">
        <f>(G40*0.03+60000)*1.1</f>
        <v>561000</v>
      </c>
      <c r="H58" s="42"/>
      <c r="I58" s="177"/>
      <c r="K58" s="187"/>
      <c r="L58" s="187"/>
      <c r="M58" s="187"/>
      <c r="N58" s="187"/>
      <c r="O58" s="187"/>
      <c r="P58" s="187"/>
      <c r="Q58" s="187"/>
    </row>
    <row r="59" spans="2:17" ht="21.6" customHeight="1">
      <c r="B59" s="322"/>
      <c r="C59" s="118" t="s">
        <v>6</v>
      </c>
      <c r="D59" s="119"/>
      <c r="E59" s="44">
        <v>30000</v>
      </c>
      <c r="F59" s="89"/>
      <c r="G59" s="44">
        <v>30000</v>
      </c>
      <c r="H59" s="43"/>
      <c r="I59" s="178"/>
      <c r="K59" s="187"/>
      <c r="L59" s="187"/>
      <c r="M59" s="187"/>
      <c r="N59" s="187"/>
      <c r="O59" s="191"/>
      <c r="P59" s="187"/>
      <c r="Q59" s="187"/>
    </row>
    <row r="60" spans="2:17" ht="21.6" customHeight="1">
      <c r="B60" s="322"/>
      <c r="C60" s="118" t="s">
        <v>23</v>
      </c>
      <c r="D60" s="119"/>
      <c r="E60" s="163">
        <v>10000</v>
      </c>
      <c r="F60" s="89"/>
      <c r="G60" s="163">
        <v>10000</v>
      </c>
      <c r="H60" s="43"/>
      <c r="I60" s="178"/>
      <c r="K60" s="187"/>
      <c r="L60" s="187"/>
      <c r="M60" s="187"/>
      <c r="N60" s="187"/>
      <c r="O60" s="187"/>
      <c r="P60" s="187"/>
      <c r="Q60" s="187"/>
    </row>
    <row r="61" spans="2:17" ht="21.6" customHeight="1">
      <c r="B61" s="323"/>
      <c r="C61" s="120" t="s">
        <v>22</v>
      </c>
      <c r="D61" s="121"/>
      <c r="E61" s="163">
        <v>10000</v>
      </c>
      <c r="F61" s="105"/>
      <c r="G61" s="163">
        <v>10000</v>
      </c>
      <c r="H61" s="43"/>
      <c r="I61" s="178"/>
      <c r="K61" s="187"/>
      <c r="L61" s="187"/>
      <c r="M61" s="187"/>
      <c r="N61" s="187"/>
      <c r="O61" s="187"/>
      <c r="P61" s="187"/>
      <c r="Q61" s="187"/>
    </row>
    <row r="62" spans="2:17" ht="21.6" customHeight="1">
      <c r="B62" s="275" t="s">
        <v>44</v>
      </c>
      <c r="C62" s="120" t="s">
        <v>79</v>
      </c>
      <c r="D62" s="121"/>
      <c r="E62" s="180">
        <f>30000*1.1</f>
        <v>33000</v>
      </c>
      <c r="F62" s="105"/>
      <c r="G62" s="180">
        <f>30000*1.1</f>
        <v>33000</v>
      </c>
      <c r="H62" s="43"/>
      <c r="I62" s="41"/>
      <c r="K62" s="187"/>
      <c r="L62" s="187"/>
      <c r="M62" s="187"/>
      <c r="N62" s="187"/>
      <c r="O62" s="187"/>
      <c r="P62" s="187"/>
      <c r="Q62" s="187"/>
    </row>
    <row r="63" spans="2:17" ht="21.6" customHeight="1">
      <c r="B63" s="275"/>
      <c r="C63" s="120" t="s">
        <v>78</v>
      </c>
      <c r="D63" s="264" t="s">
        <v>158</v>
      </c>
      <c r="E63" s="180">
        <f>E91*0.02*1.1</f>
        <v>880000.00000000012</v>
      </c>
      <c r="F63" s="105"/>
      <c r="G63" s="180">
        <f>G91*0.02*1.1</f>
        <v>880000.00000000012</v>
      </c>
      <c r="H63" s="43"/>
      <c r="I63" s="41"/>
      <c r="K63" s="187"/>
      <c r="L63" s="187"/>
      <c r="M63" s="187"/>
      <c r="N63" s="187"/>
      <c r="O63" s="187"/>
      <c r="P63" s="187"/>
      <c r="Q63" s="187"/>
    </row>
    <row r="64" spans="2:17" ht="21.6" customHeight="1">
      <c r="B64" s="275"/>
      <c r="C64" s="120" t="s">
        <v>80</v>
      </c>
      <c r="D64" s="121"/>
      <c r="E64" s="180">
        <v>20000</v>
      </c>
      <c r="F64" s="105"/>
      <c r="G64" s="180">
        <v>20000</v>
      </c>
      <c r="H64" s="43"/>
      <c r="I64" s="41"/>
      <c r="K64" s="187"/>
      <c r="L64" s="187"/>
      <c r="M64" s="187"/>
      <c r="N64" s="187"/>
      <c r="O64" s="187"/>
      <c r="P64" s="187"/>
      <c r="Q64" s="187"/>
    </row>
    <row r="65" spans="2:17" s="46" customFormat="1" ht="21.6" customHeight="1">
      <c r="B65" s="275"/>
      <c r="C65" s="120" t="s">
        <v>49</v>
      </c>
      <c r="D65" s="121"/>
      <c r="E65" s="180">
        <f>55000+E40*E99/12*6+E25*0.3*0.02475/12*4+E25*0.4*0.02475/12*3</f>
        <v>219283.3</v>
      </c>
      <c r="F65" s="105"/>
      <c r="G65" s="180">
        <f>55000+G40*G99/12*6+G25*0.3*0.02475/12*4+G25*0.4*0.02475/12*3</f>
        <v>219283.3</v>
      </c>
      <c r="H65" s="43"/>
      <c r="I65" s="45"/>
    </row>
    <row r="66" spans="2:17" ht="21.6" customHeight="1">
      <c r="B66" s="318" t="s">
        <v>77</v>
      </c>
      <c r="C66" s="118" t="s">
        <v>48</v>
      </c>
      <c r="D66" s="121"/>
      <c r="E66" s="186">
        <f>E40*0.7*0.015+40000</f>
        <v>197500</v>
      </c>
      <c r="F66" s="105"/>
      <c r="G66" s="186">
        <f>G40*0.7*0.015+40000</f>
        <v>197500</v>
      </c>
      <c r="H66" s="43"/>
      <c r="I66" s="178"/>
      <c r="K66" s="187"/>
      <c r="L66" s="187"/>
      <c r="M66" s="187"/>
      <c r="N66" s="187"/>
      <c r="O66" s="187"/>
      <c r="P66" s="187"/>
      <c r="Q66" s="187"/>
    </row>
    <row r="67" spans="2:17" ht="21.6" customHeight="1">
      <c r="B67" s="319"/>
      <c r="C67" s="120" t="s">
        <v>24</v>
      </c>
      <c r="D67" s="121" t="s">
        <v>54</v>
      </c>
      <c r="E67" s="186">
        <f>E91*0.004+40000</f>
        <v>200000</v>
      </c>
      <c r="F67" s="105"/>
      <c r="G67" s="186">
        <f>G91*0.004+40000</f>
        <v>200000</v>
      </c>
      <c r="H67" s="43"/>
      <c r="I67" s="178"/>
      <c r="K67" s="187"/>
      <c r="L67" s="187"/>
      <c r="M67" s="187"/>
      <c r="N67" s="187"/>
      <c r="O67" s="187"/>
      <c r="P67" s="187"/>
      <c r="Q67" s="187"/>
    </row>
    <row r="68" spans="2:17" ht="21.6" customHeight="1">
      <c r="B68" s="179" t="s">
        <v>84</v>
      </c>
      <c r="C68" s="120" t="s">
        <v>52</v>
      </c>
      <c r="D68" s="121" t="s">
        <v>53</v>
      </c>
      <c r="E68" s="163"/>
      <c r="F68" s="105"/>
      <c r="G68" s="163"/>
      <c r="H68" s="43"/>
      <c r="I68" s="178"/>
      <c r="K68" s="187"/>
      <c r="L68" s="187"/>
      <c r="M68" s="187"/>
      <c r="N68" s="187"/>
      <c r="O68" s="187"/>
      <c r="P68" s="187"/>
      <c r="Q68" s="187"/>
    </row>
    <row r="69" spans="2:17" ht="21.6" customHeight="1">
      <c r="B69" s="319" t="s">
        <v>85</v>
      </c>
      <c r="C69" s="120" t="s">
        <v>43</v>
      </c>
      <c r="D69" s="121"/>
      <c r="E69" s="163">
        <v>88000</v>
      </c>
      <c r="F69" s="105"/>
      <c r="G69" s="163">
        <v>88000</v>
      </c>
      <c r="H69" s="43"/>
      <c r="I69" s="178"/>
      <c r="K69" s="187"/>
      <c r="L69" s="187"/>
      <c r="M69" s="187"/>
      <c r="N69" s="187"/>
      <c r="O69" s="187"/>
      <c r="P69" s="187"/>
      <c r="Q69" s="187"/>
    </row>
    <row r="70" spans="2:17" ht="21.6" customHeight="1">
      <c r="B70" s="319"/>
      <c r="C70" s="120" t="s">
        <v>82</v>
      </c>
      <c r="D70" s="121"/>
      <c r="E70" s="163">
        <v>60000</v>
      </c>
      <c r="F70" s="105"/>
      <c r="G70" s="163">
        <v>60000</v>
      </c>
      <c r="H70" s="43"/>
      <c r="I70" s="178"/>
      <c r="K70" s="187"/>
      <c r="L70" s="187"/>
      <c r="M70" s="187"/>
      <c r="N70" s="187"/>
      <c r="O70" s="187"/>
      <c r="P70" s="187"/>
      <c r="Q70" s="187"/>
    </row>
    <row r="71" spans="2:17" ht="21.6" customHeight="1">
      <c r="B71" s="319"/>
      <c r="C71" s="120" t="s">
        <v>148</v>
      </c>
      <c r="D71" s="121"/>
      <c r="E71" s="163">
        <v>40000</v>
      </c>
      <c r="F71" s="105"/>
      <c r="G71" s="163">
        <v>40000</v>
      </c>
      <c r="H71" s="43"/>
      <c r="I71" s="178"/>
      <c r="K71" s="187"/>
      <c r="L71" s="187"/>
      <c r="M71" s="187"/>
      <c r="N71" s="187"/>
      <c r="O71" s="187"/>
      <c r="P71" s="187"/>
      <c r="Q71" s="187"/>
    </row>
    <row r="72" spans="2:17" ht="21.6" customHeight="1">
      <c r="B72" s="275" t="s">
        <v>149</v>
      </c>
      <c r="C72" s="120" t="s">
        <v>46</v>
      </c>
      <c r="D72" s="121"/>
      <c r="E72" s="180"/>
      <c r="F72" s="105"/>
      <c r="G72" s="180"/>
      <c r="H72" s="43"/>
      <c r="I72" s="45"/>
      <c r="K72" s="187"/>
      <c r="L72" s="187"/>
      <c r="M72" s="187"/>
      <c r="N72" s="187"/>
      <c r="O72" s="187"/>
      <c r="P72" s="187"/>
      <c r="Q72" s="187"/>
    </row>
    <row r="73" spans="2:17" ht="21.6" customHeight="1">
      <c r="B73" s="275"/>
      <c r="C73" s="120" t="s">
        <v>47</v>
      </c>
      <c r="D73" s="121"/>
      <c r="E73" s="180"/>
      <c r="F73" s="105"/>
      <c r="G73" s="180"/>
      <c r="H73" s="43"/>
      <c r="I73" s="45"/>
      <c r="K73" s="187"/>
      <c r="L73" s="187"/>
      <c r="M73" s="187"/>
      <c r="N73" s="187"/>
      <c r="O73" s="187"/>
      <c r="P73" s="187"/>
      <c r="Q73" s="187"/>
    </row>
    <row r="74" spans="2:17" ht="21.6" customHeight="1">
      <c r="B74" s="275" t="s">
        <v>72</v>
      </c>
      <c r="C74" s="120" t="s">
        <v>21</v>
      </c>
      <c r="D74" s="121" t="s">
        <v>159</v>
      </c>
      <c r="E74" s="180">
        <v>120000</v>
      </c>
      <c r="F74" s="105"/>
      <c r="G74" s="180">
        <v>120000</v>
      </c>
      <c r="H74" s="43"/>
      <c r="I74" s="41"/>
      <c r="K74" s="187"/>
      <c r="L74" s="187"/>
      <c r="M74" s="187"/>
      <c r="N74" s="187"/>
      <c r="O74" s="187"/>
      <c r="P74" s="187"/>
      <c r="Q74" s="187"/>
    </row>
    <row r="75" spans="2:17" ht="21.6" customHeight="1">
      <c r="B75" s="275"/>
      <c r="C75" s="261" t="s">
        <v>76</v>
      </c>
      <c r="D75" s="121" t="s">
        <v>160</v>
      </c>
      <c r="E75" s="180"/>
      <c r="F75" s="105"/>
      <c r="G75" s="180"/>
      <c r="H75" s="43"/>
      <c r="I75" s="41"/>
      <c r="K75" s="187"/>
      <c r="L75" s="187"/>
      <c r="M75" s="187"/>
      <c r="N75" s="187"/>
      <c r="O75" s="187"/>
      <c r="P75" s="187"/>
      <c r="Q75" s="187"/>
    </row>
    <row r="76" spans="2:17" ht="21.6" customHeight="1">
      <c r="B76" s="275"/>
      <c r="C76" s="120" t="s">
        <v>170</v>
      </c>
      <c r="D76" s="121" t="s">
        <v>163</v>
      </c>
      <c r="E76" s="180">
        <f>(E83+E84)*0.004</f>
        <v>101376</v>
      </c>
      <c r="F76" s="105"/>
      <c r="G76" s="180">
        <f>(G83+G84)*0.004</f>
        <v>101376</v>
      </c>
      <c r="H76" s="43"/>
      <c r="I76" s="45"/>
      <c r="K76" s="187"/>
      <c r="L76" s="187"/>
      <c r="M76" s="187"/>
      <c r="N76" s="187"/>
      <c r="O76" s="187"/>
      <c r="P76" s="187"/>
      <c r="Q76" s="187"/>
    </row>
    <row r="77" spans="2:17" ht="21.6" customHeight="1" thickBot="1">
      <c r="B77" s="253" t="s">
        <v>42</v>
      </c>
      <c r="C77" s="118" t="s">
        <v>135</v>
      </c>
      <c r="D77" s="119"/>
      <c r="E77" s="163" t="s">
        <v>50</v>
      </c>
      <c r="F77" s="105"/>
      <c r="G77" s="163" t="s">
        <v>50</v>
      </c>
      <c r="H77" s="43"/>
      <c r="I77" s="178"/>
      <c r="K77" s="187"/>
      <c r="L77" s="187"/>
      <c r="M77" s="187"/>
      <c r="N77" s="187"/>
      <c r="O77" s="187"/>
      <c r="P77" s="187"/>
      <c r="Q77" s="187"/>
    </row>
    <row r="78" spans="2:17" ht="21.6" customHeight="1" thickBot="1">
      <c r="B78" s="289" t="s">
        <v>143</v>
      </c>
      <c r="C78" s="290"/>
      <c r="D78" s="290"/>
      <c r="E78" s="18">
        <f>SUM(E58:E77)</f>
        <v>2570159.2999999998</v>
      </c>
      <c r="F78" s="96">
        <f t="shared" ref="F78" si="1">E78-G78</f>
        <v>0</v>
      </c>
      <c r="G78" s="18">
        <f>SUM(G58:G77)</f>
        <v>2570159.2999999998</v>
      </c>
      <c r="H78" s="19"/>
      <c r="I78" s="20"/>
      <c r="K78" s="187"/>
      <c r="L78" s="187"/>
      <c r="M78" s="187"/>
      <c r="N78" s="187"/>
      <c r="O78" s="187"/>
      <c r="P78" s="187"/>
      <c r="Q78" s="187"/>
    </row>
    <row r="79" spans="2:17" ht="21.6" customHeight="1">
      <c r="E79" s="1"/>
      <c r="F79" s="101"/>
      <c r="G79" s="187"/>
      <c r="H79" s="1"/>
      <c r="I79" s="1"/>
      <c r="K79" s="187"/>
      <c r="L79" s="187"/>
      <c r="M79" s="187"/>
      <c r="N79" s="187"/>
      <c r="O79" s="187"/>
      <c r="P79" s="187"/>
      <c r="Q79" s="187"/>
    </row>
    <row r="80" spans="2:17" ht="21.6" customHeight="1" thickBot="1">
      <c r="E80" s="1"/>
      <c r="F80" s="101"/>
      <c r="G80" s="187"/>
      <c r="H80" s="1"/>
      <c r="I80" s="1"/>
      <c r="K80" s="187"/>
      <c r="L80" s="187"/>
      <c r="M80" s="187"/>
      <c r="N80" s="187"/>
      <c r="O80" s="187"/>
      <c r="P80" s="187"/>
      <c r="Q80" s="187"/>
    </row>
    <row r="81" spans="2:17" ht="39" customHeight="1" thickBot="1">
      <c r="B81" s="302" t="s">
        <v>34</v>
      </c>
      <c r="C81" s="303"/>
      <c r="D81" s="303"/>
      <c r="E81" s="303"/>
      <c r="F81" s="303"/>
      <c r="G81" s="303"/>
      <c r="H81" s="303"/>
      <c r="I81" s="304"/>
      <c r="K81" s="187"/>
      <c r="L81" s="86"/>
      <c r="M81" s="86"/>
      <c r="N81" s="86"/>
      <c r="O81" s="86"/>
      <c r="P81" s="86"/>
      <c r="Q81" s="86"/>
    </row>
    <row r="82" spans="2:17" ht="21.6" customHeight="1" thickBot="1">
      <c r="B82" s="293" t="s">
        <v>31</v>
      </c>
      <c r="C82" s="294"/>
      <c r="D82" s="294"/>
      <c r="E82" s="4">
        <f>E4</f>
        <v>44812</v>
      </c>
      <c r="F82" s="102" t="str">
        <f>$F$4</f>
        <v>前回からの差額</v>
      </c>
      <c r="G82" s="4">
        <f>G4</f>
        <v>44805</v>
      </c>
      <c r="H82" s="305" t="s">
        <v>30</v>
      </c>
      <c r="I82" s="306"/>
      <c r="K82" s="86"/>
      <c r="L82" s="86"/>
      <c r="M82" s="86"/>
      <c r="N82" s="86"/>
      <c r="O82" s="86"/>
      <c r="P82" s="86"/>
      <c r="Q82" s="86"/>
    </row>
    <row r="83" spans="2:17" ht="30.6" customHeight="1">
      <c r="B83" s="295" t="s">
        <v>37</v>
      </c>
      <c r="C83" s="300" t="s">
        <v>35</v>
      </c>
      <c r="D83" s="301"/>
      <c r="E83" s="48">
        <f>E25</f>
        <v>25234000</v>
      </c>
      <c r="F83" s="105">
        <f t="shared" ref="F83:F88" si="2">E83-G83</f>
        <v>0</v>
      </c>
      <c r="G83" s="48">
        <f>G25</f>
        <v>25234000</v>
      </c>
      <c r="H83" s="49"/>
      <c r="I83" s="50"/>
      <c r="K83" s="86"/>
      <c r="L83" s="86"/>
      <c r="M83" s="86"/>
      <c r="N83" s="86"/>
      <c r="O83" s="86"/>
      <c r="P83" s="86"/>
      <c r="Q83" s="86"/>
    </row>
    <row r="84" spans="2:17" s="187" customFormat="1" ht="30.6" customHeight="1">
      <c r="B84" s="296"/>
      <c r="C84" s="278" t="s">
        <v>136</v>
      </c>
      <c r="D84" s="279"/>
      <c r="E84" s="108">
        <f>E37</f>
        <v>110000</v>
      </c>
      <c r="F84" s="105">
        <f t="shared" ref="F84" si="3">E84-G84</f>
        <v>0</v>
      </c>
      <c r="G84" s="108">
        <f>G37</f>
        <v>110000</v>
      </c>
      <c r="H84" s="256"/>
      <c r="I84" s="257"/>
      <c r="K84" s="86"/>
      <c r="L84" s="86"/>
      <c r="M84" s="86"/>
      <c r="N84" s="86"/>
      <c r="O84" s="86"/>
      <c r="P84" s="86"/>
      <c r="Q84" s="86"/>
    </row>
    <row r="85" spans="2:17" ht="30.6" customHeight="1">
      <c r="B85" s="296"/>
      <c r="C85" s="291" t="s">
        <v>137</v>
      </c>
      <c r="D85" s="292"/>
      <c r="E85" s="51">
        <f>E49</f>
        <v>15510000</v>
      </c>
      <c r="F85" s="105">
        <f t="shared" si="2"/>
        <v>0</v>
      </c>
      <c r="G85" s="51">
        <f>G49</f>
        <v>15510000</v>
      </c>
      <c r="H85" s="52"/>
      <c r="I85" s="257"/>
      <c r="K85" s="86"/>
      <c r="L85" s="86"/>
      <c r="M85" s="86"/>
      <c r="N85" s="86"/>
      <c r="O85" s="86"/>
      <c r="P85" s="86"/>
      <c r="Q85" s="86"/>
    </row>
    <row r="86" spans="2:17" s="187" customFormat="1" ht="30.6" customHeight="1">
      <c r="B86" s="297"/>
      <c r="C86" s="291" t="s">
        <v>138</v>
      </c>
      <c r="D86" s="292"/>
      <c r="E86" s="53">
        <f>E55</f>
        <v>1000000</v>
      </c>
      <c r="F86" s="105">
        <f t="shared" si="2"/>
        <v>0</v>
      </c>
      <c r="G86" s="53">
        <f>G55</f>
        <v>1000000</v>
      </c>
      <c r="H86" s="52"/>
      <c r="I86" s="257"/>
      <c r="K86" s="86"/>
      <c r="L86" s="86"/>
      <c r="M86" s="86"/>
      <c r="N86" s="86"/>
      <c r="O86" s="86"/>
      <c r="P86" s="86"/>
      <c r="Q86" s="86"/>
    </row>
    <row r="87" spans="2:17" ht="30.6" customHeight="1">
      <c r="B87" s="298"/>
      <c r="C87" s="291" t="s">
        <v>139</v>
      </c>
      <c r="D87" s="292"/>
      <c r="E87" s="53">
        <f>E78</f>
        <v>2570159.2999999998</v>
      </c>
      <c r="F87" s="105">
        <f t="shared" si="2"/>
        <v>0</v>
      </c>
      <c r="G87" s="53">
        <f>G78</f>
        <v>2570159.2999999998</v>
      </c>
      <c r="H87" s="52"/>
      <c r="I87" s="257"/>
      <c r="K87" s="86"/>
      <c r="L87" s="86"/>
      <c r="M87" s="86"/>
      <c r="N87" s="86"/>
      <c r="O87" s="86"/>
      <c r="P87" s="86"/>
      <c r="Q87" s="86"/>
    </row>
    <row r="88" spans="2:17" ht="30.6" customHeight="1" thickBot="1">
      <c r="B88" s="299"/>
      <c r="C88" s="287" t="s">
        <v>93</v>
      </c>
      <c r="D88" s="288"/>
      <c r="E88" s="54">
        <f>SUM(E83:E87)</f>
        <v>44424159.299999997</v>
      </c>
      <c r="F88" s="109">
        <f t="shared" si="2"/>
        <v>0</v>
      </c>
      <c r="G88" s="54">
        <f>SUM(G83:G87)</f>
        <v>44424159.299999997</v>
      </c>
      <c r="H88" s="55"/>
      <c r="I88" s="56"/>
      <c r="K88" s="86"/>
      <c r="L88" s="86"/>
      <c r="M88" s="86"/>
      <c r="N88" s="86"/>
      <c r="O88" s="86"/>
      <c r="P88" s="86"/>
      <c r="Q88" s="86"/>
    </row>
    <row r="89" spans="2:17" ht="10.15" customHeight="1" thickBot="1">
      <c r="B89" s="57"/>
      <c r="C89" s="58"/>
      <c r="D89" s="58"/>
      <c r="E89" s="59"/>
      <c r="F89" s="110"/>
      <c r="G89" s="59"/>
      <c r="H89" s="60"/>
      <c r="I89" s="61"/>
      <c r="K89" s="86"/>
      <c r="L89" s="86"/>
      <c r="M89" s="86"/>
      <c r="N89" s="86"/>
      <c r="O89" s="86"/>
      <c r="P89" s="86"/>
      <c r="Q89" s="86"/>
    </row>
    <row r="90" spans="2:17" ht="30.6" customHeight="1">
      <c r="B90" s="309" t="s">
        <v>36</v>
      </c>
      <c r="C90" s="312" t="s">
        <v>0</v>
      </c>
      <c r="D90" s="313"/>
      <c r="E90" s="62">
        <v>5000000</v>
      </c>
      <c r="F90" s="104">
        <f>E90-G90</f>
        <v>0</v>
      </c>
      <c r="G90" s="62">
        <v>5000000</v>
      </c>
      <c r="H90" s="63"/>
      <c r="I90" s="64"/>
      <c r="K90" s="86"/>
      <c r="L90" s="86"/>
      <c r="M90" s="86"/>
      <c r="N90" s="86"/>
      <c r="O90" s="86"/>
      <c r="P90" s="86"/>
      <c r="Q90" s="86"/>
    </row>
    <row r="91" spans="2:17" ht="30.6" customHeight="1">
      <c r="B91" s="310"/>
      <c r="C91" s="275" t="s">
        <v>11</v>
      </c>
      <c r="D91" s="286"/>
      <c r="E91" s="65">
        <v>40000000</v>
      </c>
      <c r="F91" s="105">
        <f>E91-G91</f>
        <v>0</v>
      </c>
      <c r="G91" s="65">
        <v>40000000</v>
      </c>
      <c r="H91" s="47"/>
      <c r="I91" s="41"/>
      <c r="K91" s="86"/>
      <c r="L91" s="86"/>
      <c r="M91" s="86"/>
      <c r="N91" s="86"/>
      <c r="O91" s="86"/>
      <c r="P91" s="86"/>
      <c r="Q91" s="86"/>
    </row>
    <row r="92" spans="2:17" ht="30.6" hidden="1" customHeight="1">
      <c r="B92" s="310"/>
      <c r="C92" s="276" t="s">
        <v>75</v>
      </c>
      <c r="D92" s="277"/>
      <c r="E92" s="160"/>
      <c r="F92" s="161"/>
      <c r="G92" s="160"/>
      <c r="H92" s="162"/>
      <c r="I92" s="33"/>
      <c r="K92" s="86"/>
      <c r="L92" s="86"/>
      <c r="M92" s="86"/>
      <c r="N92" s="86"/>
      <c r="O92" s="86"/>
      <c r="P92" s="86"/>
      <c r="Q92" s="86"/>
    </row>
    <row r="93" spans="2:17" ht="30" customHeight="1" thickBot="1">
      <c r="B93" s="311"/>
      <c r="C93" s="287" t="s">
        <v>94</v>
      </c>
      <c r="D93" s="288"/>
      <c r="E93" s="54">
        <f>SUM(E90:E92)</f>
        <v>45000000</v>
      </c>
      <c r="F93" s="109">
        <f>E93-G93</f>
        <v>0</v>
      </c>
      <c r="G93" s="54">
        <f>SUM(G90:G92)</f>
        <v>45000000</v>
      </c>
      <c r="H93" s="55"/>
      <c r="I93" s="56"/>
      <c r="K93" s="86"/>
      <c r="L93" s="86"/>
      <c r="M93" s="86"/>
      <c r="N93" s="86"/>
      <c r="O93" s="86"/>
      <c r="P93" s="86"/>
      <c r="Q93" s="86"/>
    </row>
    <row r="94" spans="2:17" ht="10.15" customHeight="1" thickBot="1">
      <c r="B94" s="66"/>
      <c r="C94" s="58"/>
      <c r="D94" s="58"/>
      <c r="E94" s="67"/>
      <c r="F94" s="110"/>
      <c r="G94" s="67"/>
      <c r="H94" s="60"/>
      <c r="I94" s="61"/>
      <c r="K94" s="86"/>
      <c r="L94" s="86"/>
      <c r="M94" s="86"/>
      <c r="N94" s="86"/>
      <c r="O94" s="86"/>
      <c r="P94" s="86"/>
      <c r="Q94" s="86"/>
    </row>
    <row r="95" spans="2:17" ht="30" customHeight="1" thickBot="1">
      <c r="B95" s="80" t="s">
        <v>41</v>
      </c>
      <c r="C95" s="284" t="s">
        <v>144</v>
      </c>
      <c r="D95" s="285"/>
      <c r="E95" s="68">
        <f>E93-E88</f>
        <v>575840.70000000298</v>
      </c>
      <c r="F95" s="68">
        <f>E95-G95</f>
        <v>0</v>
      </c>
      <c r="G95" s="68">
        <f>G93-G88</f>
        <v>575840.70000000298</v>
      </c>
      <c r="H95" s="69"/>
      <c r="I95" s="70"/>
      <c r="K95" s="86"/>
      <c r="L95" s="86"/>
      <c r="M95" s="86"/>
      <c r="N95" s="86"/>
      <c r="O95" s="86"/>
      <c r="P95" s="86"/>
      <c r="Q95" s="86"/>
    </row>
    <row r="96" spans="2:17" ht="21.6" customHeight="1" thickBot="1">
      <c r="B96" s="71"/>
      <c r="C96" s="72"/>
      <c r="D96" s="72"/>
      <c r="E96" s="73"/>
      <c r="F96" s="111"/>
      <c r="G96" s="73"/>
      <c r="H96" s="1"/>
      <c r="I96" s="74"/>
      <c r="K96" s="86"/>
      <c r="L96" s="86"/>
      <c r="M96" s="86"/>
      <c r="N96" s="86"/>
      <c r="O96" s="86"/>
      <c r="P96" s="86"/>
      <c r="Q96" s="86"/>
    </row>
    <row r="97" spans="2:17" ht="30.6" customHeight="1" thickBot="1">
      <c r="B97" s="272" t="s">
        <v>55</v>
      </c>
      <c r="C97" s="273" t="s">
        <v>17</v>
      </c>
      <c r="D97" s="274"/>
      <c r="E97" s="75">
        <f>-PMT(E99/12,E100*12,E91-E101,0,0)</f>
        <v>104276.68662626334</v>
      </c>
      <c r="F97" s="112">
        <f>E97-G97</f>
        <v>0</v>
      </c>
      <c r="G97" s="75">
        <f>-PMT(G99/12,G100*12,G91-G101,0,0)</f>
        <v>104276.68662626334</v>
      </c>
      <c r="H97" s="327"/>
      <c r="I97" s="328"/>
      <c r="K97" s="86"/>
      <c r="L97" s="86"/>
      <c r="M97" s="86"/>
      <c r="N97" s="86"/>
      <c r="O97" s="86"/>
      <c r="P97" s="86"/>
      <c r="Q97" s="86"/>
    </row>
    <row r="98" spans="2:17" ht="30.6" customHeight="1" thickBot="1">
      <c r="B98" s="272"/>
      <c r="C98" s="282" t="s">
        <v>16</v>
      </c>
      <c r="D98" s="283"/>
      <c r="E98" s="81">
        <f>-PMT(E99/2,E100*2,E101,0,0)</f>
        <v>0</v>
      </c>
      <c r="F98" s="113">
        <f>E98-G98</f>
        <v>0</v>
      </c>
      <c r="G98" s="81">
        <f>-PMT(G99/2,G100*2,G101,0,0)</f>
        <v>0</v>
      </c>
      <c r="H98" s="329"/>
      <c r="I98" s="330"/>
      <c r="K98" s="86"/>
      <c r="L98" s="86"/>
      <c r="M98" s="86"/>
      <c r="N98" s="86"/>
      <c r="O98" s="86"/>
      <c r="P98" s="86"/>
      <c r="Q98" s="86"/>
    </row>
    <row r="99" spans="2:17" ht="30.6" customHeight="1" thickBot="1">
      <c r="B99" s="272" t="s">
        <v>18</v>
      </c>
      <c r="C99" s="280" t="s">
        <v>13</v>
      </c>
      <c r="D99" s="281"/>
      <c r="E99" s="82">
        <v>5.2500000000000003E-3</v>
      </c>
      <c r="F99" s="106"/>
      <c r="G99" s="82">
        <v>5.2500000000000003E-3</v>
      </c>
      <c r="H99" s="329"/>
      <c r="I99" s="330"/>
      <c r="K99" s="259"/>
      <c r="L99" s="259"/>
      <c r="M99" s="259"/>
      <c r="N99" s="259"/>
      <c r="O99" s="259"/>
      <c r="P99" s="259"/>
      <c r="Q99" s="259"/>
    </row>
    <row r="100" spans="2:17" ht="30.6" customHeight="1" thickBot="1">
      <c r="B100" s="272"/>
      <c r="C100" s="333" t="s">
        <v>14</v>
      </c>
      <c r="D100" s="334"/>
      <c r="E100" s="83" t="s">
        <v>88</v>
      </c>
      <c r="F100" s="107"/>
      <c r="G100" s="83" t="s">
        <v>88</v>
      </c>
      <c r="H100" s="329"/>
      <c r="I100" s="330"/>
      <c r="K100" s="87"/>
      <c r="L100" s="85"/>
      <c r="M100" s="85"/>
      <c r="N100" s="85"/>
      <c r="O100" s="85"/>
      <c r="P100" s="85"/>
      <c r="Q100" s="85"/>
    </row>
    <row r="101" spans="2:17" ht="30.6" customHeight="1" thickBot="1">
      <c r="B101" s="272"/>
      <c r="C101" s="335" t="s">
        <v>15</v>
      </c>
      <c r="D101" s="336"/>
      <c r="E101" s="84">
        <v>0</v>
      </c>
      <c r="F101" s="114"/>
      <c r="G101" s="84">
        <v>0</v>
      </c>
      <c r="H101" s="331"/>
      <c r="I101" s="332"/>
      <c r="K101" s="260"/>
      <c r="L101" s="260"/>
      <c r="M101" s="260"/>
      <c r="N101" s="260"/>
      <c r="O101" s="260"/>
      <c r="P101" s="260"/>
      <c r="Q101" s="260"/>
    </row>
    <row r="102" spans="2:17" ht="35.450000000000003" customHeight="1">
      <c r="F102" s="115"/>
      <c r="H102" s="78"/>
      <c r="I102" s="78"/>
      <c r="K102" s="258"/>
      <c r="L102" s="258"/>
      <c r="M102" s="258"/>
      <c r="N102" s="258"/>
      <c r="O102" s="258"/>
      <c r="P102" s="258"/>
      <c r="Q102" s="258"/>
    </row>
    <row r="103" spans="2:17">
      <c r="E103" s="1"/>
      <c r="F103" s="1"/>
      <c r="G103" s="187"/>
      <c r="H103" s="77"/>
      <c r="I103" s="77"/>
    </row>
    <row r="104" spans="2:17">
      <c r="E104" s="1"/>
      <c r="F104" s="1"/>
      <c r="G104" s="187"/>
      <c r="H104" s="77"/>
      <c r="I104" s="77"/>
    </row>
    <row r="105" spans="2:17">
      <c r="E105" s="1"/>
      <c r="F105" s="1"/>
      <c r="G105" s="187"/>
      <c r="H105" s="77"/>
      <c r="I105" s="77"/>
    </row>
    <row r="106" spans="2:17">
      <c r="E106" s="1"/>
      <c r="F106" s="1"/>
      <c r="G106" s="187"/>
      <c r="H106" s="77"/>
      <c r="I106" s="77"/>
    </row>
    <row r="107" spans="2:17">
      <c r="E107" s="1"/>
      <c r="F107" s="1"/>
      <c r="G107" s="187"/>
      <c r="H107" s="77"/>
      <c r="I107" s="77"/>
    </row>
    <row r="108" spans="2:17">
      <c r="E108" s="1"/>
      <c r="F108" s="1"/>
      <c r="G108" s="187"/>
      <c r="H108" s="77"/>
      <c r="I108" s="77"/>
    </row>
    <row r="109" spans="2:17">
      <c r="E109" s="1"/>
      <c r="F109" s="1"/>
      <c r="G109" s="187"/>
      <c r="H109" s="77"/>
      <c r="I109" s="77"/>
    </row>
    <row r="110" spans="2:17">
      <c r="E110" s="1"/>
      <c r="F110" s="1"/>
      <c r="G110" s="187"/>
      <c r="H110" s="77"/>
      <c r="I110" s="77"/>
    </row>
    <row r="111" spans="2:17">
      <c r="E111" s="1"/>
      <c r="F111" s="1"/>
      <c r="G111" s="187"/>
      <c r="H111" s="77"/>
      <c r="I111" s="77"/>
    </row>
    <row r="112" spans="2:17">
      <c r="E112" s="1"/>
      <c r="F112" s="1"/>
      <c r="G112" s="187"/>
      <c r="H112" s="77"/>
      <c r="I112" s="77"/>
    </row>
    <row r="113" spans="5:9">
      <c r="E113" s="1"/>
      <c r="F113" s="1"/>
      <c r="G113" s="187"/>
      <c r="H113" s="77"/>
      <c r="I113" s="77"/>
    </row>
    <row r="114" spans="5:9">
      <c r="E114" s="1"/>
      <c r="F114" s="1"/>
      <c r="G114" s="187"/>
      <c r="H114" s="77"/>
      <c r="I114" s="77"/>
    </row>
    <row r="115" spans="5:9">
      <c r="E115" s="1"/>
      <c r="F115" s="1"/>
      <c r="G115" s="187"/>
      <c r="H115" s="77"/>
      <c r="I115" s="77"/>
    </row>
    <row r="116" spans="5:9">
      <c r="E116" s="1"/>
      <c r="F116" s="1"/>
      <c r="G116" s="187"/>
      <c r="H116" s="77"/>
      <c r="I116" s="77"/>
    </row>
    <row r="117" spans="5:9">
      <c r="E117" s="1"/>
      <c r="F117" s="1"/>
      <c r="G117" s="187"/>
      <c r="H117" s="77"/>
      <c r="I117" s="77"/>
    </row>
    <row r="118" spans="5:9">
      <c r="E118" s="1"/>
      <c r="F118" s="1"/>
      <c r="G118" s="187"/>
      <c r="H118" s="77"/>
      <c r="I118" s="77"/>
    </row>
    <row r="119" spans="5:9">
      <c r="E119" s="1"/>
      <c r="F119" s="1"/>
      <c r="G119" s="187"/>
      <c r="H119" s="77"/>
      <c r="I119" s="77"/>
    </row>
    <row r="120" spans="5:9">
      <c r="E120" s="1"/>
      <c r="F120" s="1"/>
      <c r="G120" s="187"/>
      <c r="H120" s="77"/>
      <c r="I120" s="77"/>
    </row>
    <row r="121" spans="5:9">
      <c r="E121" s="1"/>
      <c r="F121" s="1"/>
      <c r="G121" s="187"/>
      <c r="H121" s="77"/>
      <c r="I121" s="77"/>
    </row>
    <row r="122" spans="5:9">
      <c r="E122" s="1"/>
      <c r="F122" s="1"/>
      <c r="G122" s="187"/>
      <c r="H122" s="77"/>
      <c r="I122" s="77"/>
    </row>
    <row r="123" spans="5:9">
      <c r="E123" s="1"/>
      <c r="F123" s="1"/>
      <c r="G123" s="187"/>
      <c r="H123" s="77"/>
      <c r="I123" s="77"/>
    </row>
    <row r="124" spans="5:9">
      <c r="E124" s="1"/>
      <c r="F124" s="1"/>
      <c r="G124" s="187"/>
      <c r="H124" s="77"/>
      <c r="I124" s="77"/>
    </row>
    <row r="125" spans="5:9">
      <c r="E125" s="1"/>
      <c r="F125" s="1"/>
      <c r="G125" s="187"/>
      <c r="H125" s="77"/>
      <c r="I125" s="77"/>
    </row>
    <row r="126" spans="5:9">
      <c r="E126" s="1"/>
      <c r="F126" s="1"/>
      <c r="G126" s="187"/>
      <c r="H126" s="77"/>
      <c r="I126" s="77"/>
    </row>
    <row r="127" spans="5:9">
      <c r="E127" s="1"/>
      <c r="F127" s="1"/>
      <c r="G127" s="187"/>
      <c r="H127" s="77"/>
      <c r="I127" s="77"/>
    </row>
    <row r="128" spans="5:9">
      <c r="E128" s="1"/>
      <c r="F128" s="1"/>
      <c r="G128" s="187"/>
      <c r="H128" s="77"/>
      <c r="I128" s="77"/>
    </row>
    <row r="129" spans="5:9">
      <c r="E129" s="1"/>
      <c r="F129" s="1"/>
      <c r="G129" s="187"/>
      <c r="H129" s="77"/>
      <c r="I129" s="77"/>
    </row>
    <row r="130" spans="5:9">
      <c r="E130" s="1"/>
      <c r="F130" s="1"/>
      <c r="G130" s="187"/>
      <c r="H130" s="77"/>
      <c r="I130" s="77"/>
    </row>
    <row r="131" spans="5:9">
      <c r="E131" s="1"/>
      <c r="F131" s="1"/>
      <c r="G131" s="187"/>
      <c r="H131" s="77"/>
      <c r="I131" s="77"/>
    </row>
    <row r="132" spans="5:9">
      <c r="E132" s="1"/>
      <c r="F132" s="1"/>
      <c r="G132" s="187"/>
      <c r="H132" s="77"/>
      <c r="I132" s="77"/>
    </row>
    <row r="133" spans="5:9">
      <c r="E133" s="1"/>
      <c r="F133" s="1"/>
      <c r="G133" s="187"/>
      <c r="H133" s="77"/>
      <c r="I133" s="77"/>
    </row>
    <row r="134" spans="5:9">
      <c r="E134" s="1"/>
      <c r="F134" s="1"/>
      <c r="G134" s="187"/>
      <c r="H134" s="77"/>
      <c r="I134" s="77"/>
    </row>
    <row r="135" spans="5:9">
      <c r="E135" s="1"/>
      <c r="F135" s="1"/>
      <c r="G135" s="187"/>
      <c r="H135" s="77"/>
      <c r="I135" s="77"/>
    </row>
    <row r="136" spans="5:9">
      <c r="E136" s="1"/>
      <c r="F136" s="1"/>
      <c r="G136" s="187"/>
      <c r="H136" s="77"/>
      <c r="I136" s="77"/>
    </row>
    <row r="137" spans="5:9">
      <c r="E137" s="1"/>
      <c r="F137" s="1"/>
      <c r="G137" s="187"/>
      <c r="H137" s="77"/>
      <c r="I137" s="77"/>
    </row>
    <row r="138" spans="5:9">
      <c r="E138" s="1"/>
      <c r="F138" s="1"/>
      <c r="G138" s="187"/>
      <c r="H138" s="77"/>
      <c r="I138" s="77"/>
    </row>
    <row r="139" spans="5:9">
      <c r="E139" s="1"/>
      <c r="F139" s="1"/>
      <c r="G139" s="187"/>
      <c r="H139" s="77"/>
      <c r="I139" s="77"/>
    </row>
    <row r="140" spans="5:9">
      <c r="E140" s="1"/>
      <c r="F140" s="1"/>
      <c r="G140" s="187"/>
      <c r="H140" s="77"/>
      <c r="I140" s="77"/>
    </row>
    <row r="141" spans="5:9">
      <c r="E141" s="1"/>
      <c r="F141" s="1"/>
      <c r="G141" s="187"/>
      <c r="H141" s="77"/>
      <c r="I141" s="77"/>
    </row>
    <row r="142" spans="5:9">
      <c r="E142" s="1"/>
      <c r="F142" s="1"/>
      <c r="G142" s="187"/>
      <c r="H142" s="77"/>
      <c r="I142" s="77"/>
    </row>
    <row r="143" spans="5:9">
      <c r="E143" s="1"/>
      <c r="F143" s="1"/>
      <c r="G143" s="187"/>
      <c r="H143" s="77"/>
      <c r="I143" s="77"/>
    </row>
    <row r="144" spans="5:9">
      <c r="E144" s="1"/>
      <c r="F144" s="1"/>
      <c r="G144" s="187"/>
      <c r="H144" s="77"/>
      <c r="I144" s="77"/>
    </row>
    <row r="145" spans="5:9">
      <c r="E145" s="1"/>
      <c r="F145" s="1"/>
      <c r="G145" s="187"/>
      <c r="H145" s="77"/>
      <c r="I145" s="77"/>
    </row>
    <row r="146" spans="5:9">
      <c r="E146" s="1"/>
      <c r="F146" s="1"/>
      <c r="G146" s="187"/>
      <c r="H146" s="77"/>
      <c r="I146" s="77"/>
    </row>
    <row r="147" spans="5:9">
      <c r="E147" s="1"/>
      <c r="F147" s="1"/>
      <c r="G147" s="187"/>
      <c r="H147" s="77"/>
      <c r="I147" s="77"/>
    </row>
    <row r="148" spans="5:9">
      <c r="E148" s="1"/>
      <c r="F148" s="1"/>
      <c r="G148" s="187"/>
      <c r="H148" s="77"/>
      <c r="I148" s="77"/>
    </row>
    <row r="149" spans="5:9">
      <c r="E149" s="1"/>
      <c r="F149" s="1"/>
      <c r="G149" s="187"/>
      <c r="H149" s="77"/>
      <c r="I149" s="77"/>
    </row>
    <row r="150" spans="5:9">
      <c r="E150" s="1"/>
      <c r="F150" s="1"/>
      <c r="G150" s="187"/>
      <c r="H150" s="77"/>
      <c r="I150" s="77"/>
    </row>
    <row r="151" spans="5:9">
      <c r="E151" s="1"/>
      <c r="F151" s="1"/>
      <c r="G151" s="187"/>
      <c r="H151" s="77"/>
      <c r="I151" s="77"/>
    </row>
    <row r="152" spans="5:9">
      <c r="E152" s="1"/>
      <c r="F152" s="1"/>
      <c r="G152" s="187"/>
      <c r="H152" s="77"/>
      <c r="I152" s="77"/>
    </row>
    <row r="153" spans="5:9">
      <c r="E153" s="1"/>
      <c r="F153" s="1"/>
      <c r="G153" s="187"/>
      <c r="H153" s="77"/>
      <c r="I153" s="77"/>
    </row>
    <row r="154" spans="5:9">
      <c r="E154" s="1"/>
      <c r="F154" s="1"/>
      <c r="G154" s="187"/>
      <c r="H154" s="77"/>
      <c r="I154" s="77"/>
    </row>
    <row r="155" spans="5:9">
      <c r="E155" s="1"/>
      <c r="F155" s="1"/>
      <c r="G155" s="187"/>
      <c r="H155" s="77"/>
      <c r="I155" s="77"/>
    </row>
    <row r="156" spans="5:9">
      <c r="E156" s="1"/>
      <c r="F156" s="1"/>
      <c r="G156" s="187"/>
      <c r="H156" s="77"/>
      <c r="I156" s="77"/>
    </row>
    <row r="157" spans="5:9">
      <c r="E157" s="1"/>
      <c r="F157" s="1"/>
      <c r="G157" s="187"/>
      <c r="H157" s="77"/>
      <c r="I157" s="77"/>
    </row>
    <row r="158" spans="5:9">
      <c r="E158" s="1"/>
      <c r="F158" s="1"/>
      <c r="G158" s="187"/>
      <c r="H158" s="77"/>
      <c r="I158" s="77"/>
    </row>
    <row r="159" spans="5:9">
      <c r="E159" s="1"/>
      <c r="F159" s="1"/>
      <c r="G159" s="187"/>
      <c r="H159" s="77"/>
      <c r="I159" s="77"/>
    </row>
    <row r="160" spans="5:9">
      <c r="E160" s="1"/>
      <c r="F160" s="1"/>
      <c r="G160" s="187"/>
      <c r="H160" s="77"/>
      <c r="I160" s="77"/>
    </row>
    <row r="161" spans="5:9">
      <c r="E161" s="1"/>
      <c r="F161" s="1"/>
      <c r="G161" s="187"/>
      <c r="H161" s="77"/>
      <c r="I161" s="77"/>
    </row>
    <row r="162" spans="5:9">
      <c r="E162" s="1"/>
      <c r="F162" s="1"/>
      <c r="G162" s="187"/>
      <c r="H162" s="77"/>
      <c r="I162" s="77"/>
    </row>
    <row r="163" spans="5:9">
      <c r="E163" s="1"/>
      <c r="F163" s="1"/>
      <c r="G163" s="187"/>
      <c r="H163" s="77"/>
      <c r="I163" s="77"/>
    </row>
    <row r="164" spans="5:9">
      <c r="E164" s="1"/>
      <c r="F164" s="1"/>
      <c r="G164" s="187"/>
      <c r="H164" s="77"/>
      <c r="I164" s="77"/>
    </row>
    <row r="165" spans="5:9">
      <c r="E165" s="1"/>
      <c r="F165" s="1"/>
      <c r="G165" s="187"/>
      <c r="H165" s="77"/>
      <c r="I165" s="77"/>
    </row>
    <row r="166" spans="5:9">
      <c r="E166" s="1"/>
      <c r="F166" s="1"/>
      <c r="G166" s="187"/>
      <c r="H166" s="77"/>
      <c r="I166" s="77"/>
    </row>
    <row r="167" spans="5:9">
      <c r="E167" s="1"/>
      <c r="F167" s="1"/>
      <c r="G167" s="187"/>
      <c r="H167" s="77"/>
      <c r="I167" s="77"/>
    </row>
    <row r="168" spans="5:9">
      <c r="E168" s="1"/>
      <c r="F168" s="1"/>
      <c r="G168" s="187"/>
      <c r="H168" s="77"/>
      <c r="I168" s="77"/>
    </row>
    <row r="169" spans="5:9">
      <c r="E169" s="1"/>
      <c r="F169" s="1"/>
      <c r="G169" s="187"/>
      <c r="H169" s="77"/>
      <c r="I169" s="77"/>
    </row>
    <row r="170" spans="5:9">
      <c r="E170" s="1"/>
      <c r="F170" s="1"/>
      <c r="G170" s="187"/>
      <c r="H170" s="77"/>
      <c r="I170" s="77"/>
    </row>
    <row r="171" spans="5:9">
      <c r="E171" s="1"/>
      <c r="F171" s="1"/>
      <c r="G171" s="187"/>
      <c r="H171" s="77"/>
      <c r="I171" s="77"/>
    </row>
    <row r="172" spans="5:9">
      <c r="E172" s="1"/>
      <c r="F172" s="1"/>
      <c r="G172" s="187"/>
      <c r="H172" s="77"/>
      <c r="I172" s="77"/>
    </row>
    <row r="173" spans="5:9">
      <c r="E173" s="1"/>
      <c r="F173" s="1"/>
      <c r="G173" s="187"/>
      <c r="H173" s="77"/>
      <c r="I173" s="77"/>
    </row>
    <row r="174" spans="5:9">
      <c r="E174" s="1"/>
      <c r="F174" s="1"/>
      <c r="G174" s="187"/>
      <c r="H174" s="77"/>
      <c r="I174" s="77"/>
    </row>
    <row r="175" spans="5:9">
      <c r="E175" s="1"/>
      <c r="F175" s="1"/>
      <c r="G175" s="187"/>
      <c r="H175" s="77"/>
      <c r="I175" s="77"/>
    </row>
    <row r="176" spans="5:9">
      <c r="E176" s="1"/>
      <c r="F176" s="1"/>
      <c r="G176" s="187"/>
      <c r="H176" s="77"/>
      <c r="I176" s="77"/>
    </row>
    <row r="177" spans="5:9">
      <c r="E177" s="1"/>
      <c r="F177" s="1"/>
      <c r="G177" s="187"/>
      <c r="H177" s="77"/>
      <c r="I177" s="77"/>
    </row>
    <row r="178" spans="5:9">
      <c r="E178" s="1"/>
      <c r="F178" s="1"/>
      <c r="G178" s="187"/>
      <c r="H178" s="77"/>
      <c r="I178" s="77"/>
    </row>
    <row r="179" spans="5:9">
      <c r="E179" s="1"/>
      <c r="F179" s="1"/>
      <c r="G179" s="187"/>
      <c r="H179" s="77"/>
      <c r="I179" s="77"/>
    </row>
    <row r="180" spans="5:9">
      <c r="E180" s="1"/>
      <c r="F180" s="1"/>
      <c r="G180" s="187"/>
      <c r="H180" s="77"/>
      <c r="I180" s="77"/>
    </row>
    <row r="181" spans="5:9">
      <c r="E181" s="1"/>
      <c r="F181" s="1"/>
      <c r="G181" s="187"/>
      <c r="H181" s="77"/>
      <c r="I181" s="77"/>
    </row>
    <row r="182" spans="5:9">
      <c r="E182" s="1"/>
      <c r="F182" s="1"/>
      <c r="G182" s="187"/>
      <c r="H182" s="77"/>
      <c r="I182" s="77"/>
    </row>
    <row r="183" spans="5:9">
      <c r="E183" s="1"/>
      <c r="F183" s="1"/>
      <c r="G183" s="187"/>
      <c r="H183" s="77"/>
      <c r="I183" s="77"/>
    </row>
    <row r="184" spans="5:9">
      <c r="E184" s="1"/>
      <c r="F184" s="1"/>
      <c r="G184" s="187"/>
      <c r="H184" s="77"/>
      <c r="I184" s="77"/>
    </row>
    <row r="185" spans="5:9">
      <c r="E185" s="1"/>
      <c r="F185" s="1"/>
      <c r="G185" s="187"/>
      <c r="H185" s="77"/>
      <c r="I185" s="77"/>
    </row>
    <row r="186" spans="5:9">
      <c r="E186" s="1"/>
      <c r="F186" s="1"/>
      <c r="G186" s="187"/>
      <c r="H186" s="77"/>
      <c r="I186" s="77"/>
    </row>
    <row r="187" spans="5:9">
      <c r="E187" s="1"/>
      <c r="F187" s="1"/>
      <c r="G187" s="187"/>
      <c r="H187" s="77"/>
      <c r="I187" s="77"/>
    </row>
    <row r="188" spans="5:9">
      <c r="E188" s="1"/>
      <c r="F188" s="1"/>
      <c r="G188" s="187"/>
      <c r="H188" s="77"/>
      <c r="I188" s="77"/>
    </row>
    <row r="189" spans="5:9">
      <c r="E189" s="1"/>
      <c r="F189" s="1"/>
      <c r="G189" s="187"/>
      <c r="H189" s="77"/>
      <c r="I189" s="77"/>
    </row>
    <row r="190" spans="5:9">
      <c r="E190" s="1"/>
      <c r="F190" s="1"/>
      <c r="G190" s="187"/>
      <c r="H190" s="77"/>
      <c r="I190" s="77"/>
    </row>
    <row r="191" spans="5:9">
      <c r="E191" s="1"/>
      <c r="F191" s="1"/>
      <c r="G191" s="187"/>
      <c r="H191" s="77"/>
      <c r="I191" s="77"/>
    </row>
    <row r="192" spans="5:9">
      <c r="E192" s="1"/>
      <c r="F192" s="1"/>
      <c r="G192" s="187"/>
      <c r="H192" s="77"/>
      <c r="I192" s="77"/>
    </row>
    <row r="193" spans="5:9">
      <c r="E193" s="1"/>
      <c r="F193" s="1"/>
      <c r="G193" s="187"/>
      <c r="H193" s="77"/>
      <c r="I193" s="77"/>
    </row>
    <row r="194" spans="5:9">
      <c r="E194" s="1"/>
      <c r="F194" s="1"/>
      <c r="G194" s="187"/>
      <c r="H194" s="77"/>
      <c r="I194" s="77"/>
    </row>
    <row r="195" spans="5:9">
      <c r="E195" s="1"/>
      <c r="F195" s="1"/>
      <c r="G195" s="187"/>
      <c r="H195" s="77"/>
      <c r="I195" s="77"/>
    </row>
    <row r="196" spans="5:9">
      <c r="E196" s="1"/>
      <c r="F196" s="1"/>
      <c r="G196" s="187"/>
      <c r="H196" s="77"/>
      <c r="I196" s="77"/>
    </row>
    <row r="197" spans="5:9">
      <c r="E197" s="1"/>
      <c r="F197" s="1"/>
      <c r="G197" s="187"/>
      <c r="H197" s="77"/>
      <c r="I197" s="77"/>
    </row>
    <row r="198" spans="5:9">
      <c r="E198" s="1"/>
      <c r="F198" s="1"/>
      <c r="G198" s="187"/>
      <c r="H198" s="77"/>
      <c r="I198" s="77"/>
    </row>
    <row r="199" spans="5:9">
      <c r="E199" s="1"/>
      <c r="F199" s="1"/>
      <c r="G199" s="187"/>
      <c r="H199" s="77"/>
      <c r="I199" s="77"/>
    </row>
    <row r="200" spans="5:9">
      <c r="E200" s="1"/>
      <c r="F200" s="1"/>
      <c r="G200" s="187"/>
      <c r="H200" s="77"/>
      <c r="I200" s="77"/>
    </row>
    <row r="201" spans="5:9">
      <c r="E201" s="1"/>
      <c r="F201" s="1"/>
      <c r="G201" s="187"/>
      <c r="H201" s="77"/>
      <c r="I201" s="77"/>
    </row>
    <row r="202" spans="5:9">
      <c r="E202" s="1"/>
      <c r="F202" s="1"/>
      <c r="G202" s="187"/>
      <c r="H202" s="77"/>
      <c r="I202" s="77"/>
    </row>
    <row r="203" spans="5:9">
      <c r="E203" s="1"/>
      <c r="F203" s="1"/>
      <c r="G203" s="187"/>
      <c r="H203" s="77"/>
      <c r="I203" s="77"/>
    </row>
    <row r="204" spans="5:9">
      <c r="E204" s="1"/>
      <c r="F204" s="1"/>
      <c r="G204" s="187"/>
      <c r="H204" s="77"/>
      <c r="I204" s="77"/>
    </row>
    <row r="205" spans="5:9">
      <c r="E205" s="1"/>
      <c r="F205" s="1"/>
      <c r="G205" s="187"/>
      <c r="H205" s="77"/>
      <c r="I205" s="77"/>
    </row>
    <row r="206" spans="5:9">
      <c r="E206" s="1"/>
      <c r="F206" s="1"/>
      <c r="G206" s="187"/>
      <c r="H206" s="77"/>
      <c r="I206" s="77"/>
    </row>
    <row r="207" spans="5:9">
      <c r="E207" s="1"/>
      <c r="F207" s="1"/>
      <c r="G207" s="187"/>
      <c r="H207" s="77"/>
      <c r="I207" s="77"/>
    </row>
    <row r="208" spans="5:9">
      <c r="E208" s="1"/>
      <c r="F208" s="1"/>
      <c r="G208" s="187"/>
      <c r="H208" s="77"/>
      <c r="I208" s="77"/>
    </row>
    <row r="209" spans="5:9">
      <c r="E209" s="1"/>
      <c r="F209" s="1"/>
      <c r="G209" s="187"/>
      <c r="H209" s="77"/>
      <c r="I209" s="77"/>
    </row>
    <row r="210" spans="5:9">
      <c r="E210" s="1"/>
      <c r="F210" s="1"/>
      <c r="G210" s="187"/>
      <c r="H210" s="77"/>
      <c r="I210" s="77"/>
    </row>
    <row r="211" spans="5:9">
      <c r="E211" s="1"/>
      <c r="F211" s="1"/>
      <c r="G211" s="187"/>
      <c r="H211" s="77"/>
      <c r="I211" s="77"/>
    </row>
    <row r="212" spans="5:9">
      <c r="E212" s="1"/>
      <c r="F212" s="1"/>
      <c r="G212" s="187"/>
      <c r="H212" s="77"/>
      <c r="I212" s="77"/>
    </row>
    <row r="213" spans="5:9">
      <c r="E213" s="1"/>
      <c r="F213" s="1"/>
      <c r="G213" s="187"/>
      <c r="H213" s="77"/>
      <c r="I213" s="77"/>
    </row>
    <row r="214" spans="5:9">
      <c r="E214" s="1"/>
      <c r="F214" s="1"/>
      <c r="G214" s="187"/>
      <c r="H214" s="77"/>
      <c r="I214" s="77"/>
    </row>
    <row r="215" spans="5:9">
      <c r="E215" s="1"/>
      <c r="F215" s="1"/>
      <c r="G215" s="187"/>
      <c r="H215" s="77"/>
      <c r="I215" s="77"/>
    </row>
    <row r="216" spans="5:9">
      <c r="E216" s="1"/>
      <c r="F216" s="1"/>
      <c r="G216" s="187"/>
      <c r="H216" s="77"/>
      <c r="I216" s="77"/>
    </row>
    <row r="217" spans="5:9">
      <c r="E217" s="1"/>
      <c r="F217" s="1"/>
      <c r="G217" s="187"/>
      <c r="H217" s="77"/>
      <c r="I217" s="77"/>
    </row>
    <row r="218" spans="5:9">
      <c r="E218" s="1"/>
      <c r="F218" s="1"/>
      <c r="G218" s="187"/>
      <c r="H218" s="77"/>
      <c r="I218" s="77"/>
    </row>
    <row r="219" spans="5:9">
      <c r="E219" s="1"/>
      <c r="F219" s="1"/>
      <c r="G219" s="187"/>
      <c r="H219" s="77"/>
      <c r="I219" s="77"/>
    </row>
    <row r="220" spans="5:9">
      <c r="E220" s="1"/>
      <c r="F220" s="1"/>
      <c r="G220" s="187"/>
      <c r="H220" s="77"/>
      <c r="I220" s="77"/>
    </row>
    <row r="221" spans="5:9">
      <c r="E221" s="1"/>
      <c r="F221" s="1"/>
      <c r="G221" s="187"/>
      <c r="H221" s="77"/>
      <c r="I221" s="77"/>
    </row>
    <row r="222" spans="5:9">
      <c r="E222" s="1"/>
      <c r="F222" s="1"/>
      <c r="G222" s="187"/>
      <c r="H222" s="77"/>
      <c r="I222" s="77"/>
    </row>
    <row r="223" spans="5:9">
      <c r="E223" s="1"/>
      <c r="F223" s="1"/>
      <c r="G223" s="187"/>
      <c r="H223" s="77"/>
      <c r="I223" s="77"/>
    </row>
    <row r="224" spans="5:9">
      <c r="E224" s="1"/>
      <c r="F224" s="1"/>
      <c r="G224" s="187"/>
      <c r="H224" s="77"/>
      <c r="I224" s="77"/>
    </row>
    <row r="225" spans="5:9">
      <c r="E225" s="1"/>
      <c r="F225" s="1"/>
      <c r="G225" s="187"/>
      <c r="H225" s="77"/>
      <c r="I225" s="77"/>
    </row>
    <row r="226" spans="5:9">
      <c r="E226" s="1"/>
      <c r="F226" s="1"/>
      <c r="G226" s="187"/>
      <c r="H226" s="77"/>
      <c r="I226" s="77"/>
    </row>
    <row r="227" spans="5:9">
      <c r="E227" s="1"/>
      <c r="F227" s="1"/>
      <c r="G227" s="187"/>
      <c r="H227" s="77"/>
      <c r="I227" s="77"/>
    </row>
    <row r="228" spans="5:9">
      <c r="E228" s="1"/>
      <c r="F228" s="1"/>
      <c r="G228" s="187"/>
      <c r="H228" s="77"/>
      <c r="I228" s="77"/>
    </row>
    <row r="229" spans="5:9">
      <c r="E229" s="1"/>
      <c r="F229" s="1"/>
      <c r="G229" s="187"/>
      <c r="H229" s="77"/>
      <c r="I229" s="77"/>
    </row>
    <row r="230" spans="5:9">
      <c r="E230" s="1"/>
      <c r="F230" s="1"/>
      <c r="G230" s="187"/>
      <c r="H230" s="77"/>
      <c r="I230" s="77"/>
    </row>
    <row r="231" spans="5:9">
      <c r="E231" s="1"/>
      <c r="F231" s="1"/>
      <c r="G231" s="187"/>
      <c r="H231" s="77"/>
      <c r="I231" s="77"/>
    </row>
    <row r="232" spans="5:9">
      <c r="E232" s="1"/>
      <c r="F232" s="1"/>
      <c r="G232" s="187"/>
      <c r="H232" s="77"/>
      <c r="I232" s="77"/>
    </row>
    <row r="233" spans="5:9">
      <c r="E233" s="1"/>
      <c r="F233" s="1"/>
      <c r="G233" s="187"/>
      <c r="H233" s="77"/>
      <c r="I233" s="77"/>
    </row>
    <row r="234" spans="5:9">
      <c r="E234" s="1"/>
      <c r="F234" s="1"/>
      <c r="G234" s="187"/>
      <c r="H234" s="77"/>
      <c r="I234" s="77"/>
    </row>
    <row r="235" spans="5:9">
      <c r="E235" s="1"/>
      <c r="F235" s="1"/>
      <c r="G235" s="187"/>
      <c r="H235" s="77"/>
      <c r="I235" s="77"/>
    </row>
    <row r="236" spans="5:9">
      <c r="E236" s="1"/>
      <c r="F236" s="1"/>
      <c r="G236" s="187"/>
      <c r="H236" s="77"/>
      <c r="I236" s="77"/>
    </row>
    <row r="237" spans="5:9">
      <c r="E237" s="1"/>
      <c r="F237" s="1"/>
      <c r="G237" s="187"/>
      <c r="H237" s="77"/>
      <c r="I237" s="77"/>
    </row>
    <row r="238" spans="5:9">
      <c r="E238" s="1"/>
      <c r="F238" s="1"/>
      <c r="G238" s="187"/>
      <c r="H238" s="77"/>
      <c r="I238" s="77"/>
    </row>
    <row r="239" spans="5:9">
      <c r="E239" s="1"/>
      <c r="F239" s="1"/>
      <c r="G239" s="187"/>
      <c r="H239" s="77"/>
      <c r="I239" s="77"/>
    </row>
    <row r="240" spans="5:9">
      <c r="E240" s="1"/>
      <c r="F240" s="1"/>
      <c r="G240" s="187"/>
      <c r="H240" s="77"/>
      <c r="I240" s="77"/>
    </row>
    <row r="241" spans="5:9">
      <c r="E241" s="1"/>
      <c r="F241" s="1"/>
      <c r="G241" s="187"/>
      <c r="H241" s="77"/>
      <c r="I241" s="77"/>
    </row>
    <row r="242" spans="5:9">
      <c r="E242" s="1"/>
      <c r="F242" s="1"/>
      <c r="G242" s="187"/>
      <c r="H242" s="77"/>
      <c r="I242" s="77"/>
    </row>
    <row r="243" spans="5:9">
      <c r="E243" s="1"/>
      <c r="F243" s="1"/>
      <c r="G243" s="187"/>
      <c r="H243" s="77"/>
      <c r="I243" s="77"/>
    </row>
    <row r="244" spans="5:9">
      <c r="E244" s="1"/>
      <c r="F244" s="1"/>
      <c r="G244" s="187"/>
      <c r="H244" s="77"/>
      <c r="I244" s="77"/>
    </row>
    <row r="245" spans="5:9">
      <c r="E245" s="1"/>
      <c r="F245" s="1"/>
      <c r="G245" s="187"/>
      <c r="H245" s="77"/>
      <c r="I245" s="77"/>
    </row>
    <row r="246" spans="5:9">
      <c r="E246" s="1"/>
      <c r="F246" s="1"/>
      <c r="G246" s="187"/>
      <c r="H246" s="77"/>
      <c r="I246" s="77"/>
    </row>
    <row r="247" spans="5:9">
      <c r="E247" s="1"/>
      <c r="F247" s="1"/>
      <c r="G247" s="187"/>
      <c r="H247" s="77"/>
      <c r="I247" s="77"/>
    </row>
    <row r="248" spans="5:9">
      <c r="E248" s="1"/>
      <c r="F248" s="1"/>
      <c r="G248" s="187"/>
      <c r="H248" s="77"/>
      <c r="I248" s="77"/>
    </row>
    <row r="249" spans="5:9">
      <c r="E249" s="1"/>
      <c r="F249" s="1"/>
      <c r="G249" s="187"/>
      <c r="H249" s="77"/>
      <c r="I249" s="77"/>
    </row>
    <row r="250" spans="5:9">
      <c r="E250" s="1"/>
      <c r="F250" s="1"/>
      <c r="G250" s="187"/>
      <c r="H250" s="77"/>
      <c r="I250" s="77"/>
    </row>
    <row r="251" spans="5:9">
      <c r="E251" s="1"/>
      <c r="F251" s="1"/>
      <c r="G251" s="187"/>
      <c r="H251" s="77"/>
      <c r="I251" s="77"/>
    </row>
    <row r="252" spans="5:9">
      <c r="E252" s="1"/>
      <c r="F252" s="1"/>
      <c r="G252" s="187"/>
      <c r="H252" s="77"/>
      <c r="I252" s="77"/>
    </row>
    <row r="253" spans="5:9">
      <c r="E253" s="1"/>
      <c r="F253" s="1"/>
      <c r="G253" s="187"/>
      <c r="H253" s="77"/>
      <c r="I253" s="77"/>
    </row>
    <row r="254" spans="5:9">
      <c r="E254" s="1"/>
      <c r="F254" s="1"/>
      <c r="G254" s="187"/>
      <c r="H254" s="77"/>
      <c r="I254" s="77"/>
    </row>
    <row r="255" spans="5:9">
      <c r="E255" s="1"/>
      <c r="F255" s="1"/>
      <c r="G255" s="187"/>
      <c r="H255" s="77"/>
      <c r="I255" s="77"/>
    </row>
    <row r="256" spans="5:9">
      <c r="E256" s="1"/>
      <c r="F256" s="1"/>
      <c r="G256" s="187"/>
      <c r="H256" s="77"/>
      <c r="I256" s="77"/>
    </row>
    <row r="257" spans="5:9">
      <c r="E257" s="1"/>
      <c r="F257" s="1"/>
      <c r="G257" s="187"/>
      <c r="H257" s="77"/>
      <c r="I257" s="77"/>
    </row>
    <row r="258" spans="5:9">
      <c r="E258" s="1"/>
      <c r="F258" s="1"/>
      <c r="G258" s="187"/>
      <c r="H258" s="77"/>
      <c r="I258" s="77"/>
    </row>
    <row r="259" spans="5:9">
      <c r="E259" s="1"/>
      <c r="F259" s="1"/>
      <c r="G259" s="187"/>
      <c r="H259" s="77"/>
      <c r="I259" s="77"/>
    </row>
    <row r="260" spans="5:9">
      <c r="E260" s="1"/>
      <c r="F260" s="1"/>
      <c r="G260" s="187"/>
      <c r="H260" s="77"/>
      <c r="I260" s="77"/>
    </row>
    <row r="261" spans="5:9">
      <c r="E261" s="1"/>
      <c r="F261" s="1"/>
      <c r="G261" s="187"/>
      <c r="H261" s="77"/>
      <c r="I261" s="77"/>
    </row>
    <row r="262" spans="5:9">
      <c r="E262" s="1"/>
      <c r="F262" s="1"/>
      <c r="G262" s="187"/>
      <c r="H262" s="77"/>
      <c r="I262" s="77"/>
    </row>
    <row r="263" spans="5:9">
      <c r="E263" s="1"/>
      <c r="F263" s="1"/>
      <c r="G263" s="187"/>
      <c r="H263" s="77"/>
      <c r="I263" s="77"/>
    </row>
    <row r="264" spans="5:9">
      <c r="E264" s="1"/>
      <c r="F264" s="1"/>
      <c r="G264" s="187"/>
      <c r="H264" s="77"/>
      <c r="I264" s="77"/>
    </row>
    <row r="265" spans="5:9">
      <c r="E265" s="1"/>
      <c r="F265" s="1"/>
      <c r="G265" s="187"/>
      <c r="H265" s="77"/>
      <c r="I265" s="77"/>
    </row>
    <row r="266" spans="5:9">
      <c r="E266" s="1"/>
      <c r="F266" s="1"/>
      <c r="G266" s="187"/>
      <c r="H266" s="77"/>
      <c r="I266" s="77"/>
    </row>
  </sheetData>
  <mergeCells count="57">
    <mergeCell ref="B2:G2"/>
    <mergeCell ref="H97:I101"/>
    <mergeCell ref="C100:D100"/>
    <mergeCell ref="C101:D101"/>
    <mergeCell ref="C1:D1"/>
    <mergeCell ref="B30:B32"/>
    <mergeCell ref="B26:B28"/>
    <mergeCell ref="B3:I3"/>
    <mergeCell ref="B5:B22"/>
    <mergeCell ref="H4:I4"/>
    <mergeCell ref="B4:D4"/>
    <mergeCell ref="B23:D23"/>
    <mergeCell ref="B24:D24"/>
    <mergeCell ref="B29:D29"/>
    <mergeCell ref="B25:D25"/>
    <mergeCell ref="B33:D33"/>
    <mergeCell ref="B35:D35"/>
    <mergeCell ref="B90:B93"/>
    <mergeCell ref="C90:D90"/>
    <mergeCell ref="B36:D36"/>
    <mergeCell ref="B37:D37"/>
    <mergeCell ref="B49:D49"/>
    <mergeCell ref="B39:I39"/>
    <mergeCell ref="B66:B67"/>
    <mergeCell ref="B69:B71"/>
    <mergeCell ref="B41:B48"/>
    <mergeCell ref="B58:B61"/>
    <mergeCell ref="B62:B65"/>
    <mergeCell ref="B57:I57"/>
    <mergeCell ref="B51:I51"/>
    <mergeCell ref="C87:D87"/>
    <mergeCell ref="B52:B54"/>
    <mergeCell ref="C86:D86"/>
    <mergeCell ref="B72:B73"/>
    <mergeCell ref="B82:D82"/>
    <mergeCell ref="C85:D85"/>
    <mergeCell ref="B83:B88"/>
    <mergeCell ref="C83:D83"/>
    <mergeCell ref="C88:D88"/>
    <mergeCell ref="B81:I81"/>
    <mergeCell ref="H82:I82"/>
    <mergeCell ref="C9:D9"/>
    <mergeCell ref="C10:C17"/>
    <mergeCell ref="C19:D19"/>
    <mergeCell ref="B99:B101"/>
    <mergeCell ref="C97:D97"/>
    <mergeCell ref="B97:B98"/>
    <mergeCell ref="B74:B76"/>
    <mergeCell ref="C92:D92"/>
    <mergeCell ref="C84:D84"/>
    <mergeCell ref="C99:D99"/>
    <mergeCell ref="C98:D98"/>
    <mergeCell ref="C95:D95"/>
    <mergeCell ref="C91:D91"/>
    <mergeCell ref="C93:D93"/>
    <mergeCell ref="B55:D55"/>
    <mergeCell ref="B78:D78"/>
  </mergeCells>
  <phoneticPr fontId="6"/>
  <printOptions horizontalCentered="1" verticalCentered="1"/>
  <pageMargins left="0.19685039370078741" right="0.19685039370078741" top="0.19685039370078741" bottom="0.19685039370078741" header="0.51181102362204722" footer="0.51181102362204722"/>
  <pageSetup paperSize="8" scale="53" orientation="portrait" r:id="rId1"/>
  <headerFooter scaleWithDoc="0" alignWithMargins="0"/>
  <colBreaks count="1" manualBreakCount="1">
    <brk id="9" max="9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Q50"/>
  <sheetViews>
    <sheetView zoomScale="70" zoomScaleNormal="70" workbookViewId="0">
      <selection activeCell="B1" sqref="B1:D1"/>
    </sheetView>
  </sheetViews>
  <sheetFormatPr defaultColWidth="9" defaultRowHeight="13.5"/>
  <cols>
    <col min="1" max="1" width="4.125" style="123" customWidth="1"/>
    <col min="2" max="2" width="15.625" style="130" customWidth="1"/>
    <col min="3" max="4" width="18.25" style="130" customWidth="1"/>
    <col min="5" max="5" width="25" style="123" customWidth="1"/>
    <col min="6" max="6" width="16" style="123" customWidth="1"/>
    <col min="7" max="14" width="22.875" style="123" customWidth="1"/>
    <col min="15" max="15" width="6.5" style="130" customWidth="1"/>
    <col min="16" max="16" width="9" style="123"/>
    <col min="17" max="18" width="17.5" style="123" customWidth="1"/>
    <col min="19" max="16384" width="9" style="123"/>
  </cols>
  <sheetData>
    <row r="1" spans="2:17" ht="32.450000000000003" customHeight="1">
      <c r="B1" s="377" t="s">
        <v>64</v>
      </c>
      <c r="C1" s="377"/>
      <c r="D1" s="377"/>
      <c r="N1" s="124">
        <f ca="1">資金計画!I1</f>
        <v>44812</v>
      </c>
    </row>
    <row r="2" spans="2:17" ht="24.6" customHeight="1" thickBot="1">
      <c r="G2" s="378"/>
      <c r="H2" s="378"/>
      <c r="I2" s="378"/>
      <c r="J2" s="378"/>
      <c r="K2" s="378"/>
      <c r="L2" s="378"/>
      <c r="M2" s="378"/>
      <c r="N2" s="378"/>
    </row>
    <row r="3" spans="2:17" s="127" customFormat="1" ht="51" customHeight="1" thickBot="1">
      <c r="B3" s="125" t="s">
        <v>65</v>
      </c>
      <c r="C3" s="126" t="s">
        <v>56</v>
      </c>
      <c r="D3" s="205" t="s">
        <v>57</v>
      </c>
      <c r="E3" s="215" t="str">
        <f>資金計画!B1</f>
        <v>●●</v>
      </c>
      <c r="F3" s="252" t="s">
        <v>121</v>
      </c>
      <c r="G3" s="197" t="s">
        <v>27</v>
      </c>
      <c r="H3" s="198" t="s">
        <v>29</v>
      </c>
      <c r="I3" s="199" t="s">
        <v>66</v>
      </c>
      <c r="J3" s="197" t="str">
        <f>資金計画!I2</f>
        <v>〇〇工務店</v>
      </c>
      <c r="K3" s="198" t="s">
        <v>28</v>
      </c>
      <c r="L3" s="214" t="s">
        <v>119</v>
      </c>
      <c r="M3" s="197" t="s">
        <v>118</v>
      </c>
      <c r="N3" s="199" t="s">
        <v>4</v>
      </c>
      <c r="O3" s="209" t="s">
        <v>134</v>
      </c>
    </row>
    <row r="4" spans="2:17" s="221" customFormat="1" ht="17.25" customHeight="1">
      <c r="B4" s="383" t="s">
        <v>165</v>
      </c>
      <c r="C4" s="381"/>
      <c r="D4" s="380" t="s">
        <v>19</v>
      </c>
      <c r="E4" s="357">
        <f>-K5-M5</f>
        <v>-1010000</v>
      </c>
      <c r="F4" s="345">
        <f>SUM($E$4:E4)</f>
        <v>-1010000</v>
      </c>
      <c r="G4" s="218"/>
      <c r="H4" s="219"/>
      <c r="I4" s="220"/>
      <c r="J4" s="218"/>
      <c r="K4" s="219" t="s">
        <v>98</v>
      </c>
      <c r="L4" s="220"/>
      <c r="M4" s="218" t="s">
        <v>97</v>
      </c>
      <c r="N4" s="220"/>
      <c r="O4" s="361" t="str">
        <f t="shared" ref="O4" si="0">IF(E2+SUM(G3:N3)=0,"✓","×")</f>
        <v>✓</v>
      </c>
    </row>
    <row r="5" spans="2:17" s="127" customFormat="1" ht="36.6" customHeight="1">
      <c r="B5" s="384"/>
      <c r="C5" s="382"/>
      <c r="D5" s="367"/>
      <c r="E5" s="358"/>
      <c r="F5" s="346"/>
      <c r="G5" s="239"/>
      <c r="H5" s="233"/>
      <c r="I5" s="240"/>
      <c r="J5" s="235"/>
      <c r="K5" s="254">
        <f>1000000</f>
        <v>1000000</v>
      </c>
      <c r="L5" s="234"/>
      <c r="M5" s="235">
        <f>資金計画!E60</f>
        <v>10000</v>
      </c>
      <c r="N5" s="240"/>
      <c r="O5" s="361"/>
    </row>
    <row r="6" spans="2:17" s="221" customFormat="1" ht="17.25" customHeight="1">
      <c r="B6" s="368" t="s">
        <v>165</v>
      </c>
      <c r="C6" s="373"/>
      <c r="D6" s="375" t="s">
        <v>20</v>
      </c>
      <c r="E6" s="355">
        <f>-J7-M7</f>
        <v>-1010000</v>
      </c>
      <c r="F6" s="347">
        <f>SUM($E$4:E7)</f>
        <v>-2020000</v>
      </c>
      <c r="G6" s="222"/>
      <c r="H6" s="223"/>
      <c r="I6" s="224"/>
      <c r="J6" s="222" t="s">
        <v>99</v>
      </c>
      <c r="K6" s="223"/>
      <c r="L6" s="224"/>
      <c r="M6" s="222" t="s">
        <v>100</v>
      </c>
      <c r="N6" s="224"/>
      <c r="O6" s="361" t="str">
        <f t="shared" ref="O6" si="1">IF(E4+SUM(G5:N5)=0,"✓","×")</f>
        <v>✓</v>
      </c>
    </row>
    <row r="7" spans="2:17" s="127" customFormat="1" ht="36.6" customHeight="1">
      <c r="B7" s="370"/>
      <c r="C7" s="374"/>
      <c r="D7" s="376" t="s">
        <v>20</v>
      </c>
      <c r="E7" s="356"/>
      <c r="F7" s="346"/>
      <c r="G7" s="236"/>
      <c r="H7" s="237"/>
      <c r="I7" s="238"/>
      <c r="J7" s="236">
        <f>1000000</f>
        <v>1000000</v>
      </c>
      <c r="K7" s="237"/>
      <c r="L7" s="238"/>
      <c r="M7" s="236">
        <f>資金計画!E61</f>
        <v>10000</v>
      </c>
      <c r="N7" s="238"/>
      <c r="O7" s="361"/>
    </row>
    <row r="8" spans="2:17" s="221" customFormat="1" ht="17.25" customHeight="1">
      <c r="B8" s="368"/>
      <c r="C8" s="364"/>
      <c r="D8" s="366" t="s">
        <v>95</v>
      </c>
      <c r="E8" s="355">
        <f>-M9</f>
        <v>-20000</v>
      </c>
      <c r="F8" s="347">
        <f>SUM($E$4:E9)</f>
        <v>-2040000</v>
      </c>
      <c r="G8" s="222"/>
      <c r="H8" s="223"/>
      <c r="I8" s="224"/>
      <c r="J8" s="222"/>
      <c r="K8" s="223"/>
      <c r="L8" s="224"/>
      <c r="M8" s="222" t="s">
        <v>166</v>
      </c>
      <c r="N8" s="224"/>
      <c r="O8" s="361" t="str">
        <f t="shared" ref="O8" si="2">IF(E6+SUM(G7:N7)=0,"✓","×")</f>
        <v>✓</v>
      </c>
    </row>
    <row r="9" spans="2:17" s="127" customFormat="1" ht="36.6" customHeight="1">
      <c r="B9" s="370"/>
      <c r="C9" s="365"/>
      <c r="D9" s="367"/>
      <c r="E9" s="356"/>
      <c r="F9" s="346"/>
      <c r="G9" s="236"/>
      <c r="H9" s="237"/>
      <c r="I9" s="238"/>
      <c r="J9" s="236"/>
      <c r="K9" s="237"/>
      <c r="L9" s="238"/>
      <c r="M9" s="236">
        <f>資金計画!E64</f>
        <v>20000</v>
      </c>
      <c r="N9" s="238"/>
      <c r="O9" s="361"/>
    </row>
    <row r="10" spans="2:17" s="221" customFormat="1" ht="17.25" customHeight="1">
      <c r="B10" s="368" t="s">
        <v>164</v>
      </c>
      <c r="C10" s="364"/>
      <c r="D10" s="366" t="s">
        <v>96</v>
      </c>
      <c r="E10" s="355">
        <f>-G11-I11-K11-L11-M11-N11</f>
        <v>-351500</v>
      </c>
      <c r="F10" s="347">
        <f>SUM($E$4:E11)</f>
        <v>-2391500</v>
      </c>
      <c r="G10" s="222" t="s">
        <v>126</v>
      </c>
      <c r="H10" s="223"/>
      <c r="I10" s="224" t="s">
        <v>103</v>
      </c>
      <c r="J10" s="222"/>
      <c r="K10" s="223" t="s">
        <v>127</v>
      </c>
      <c r="L10" s="224" t="s">
        <v>104</v>
      </c>
      <c r="M10" s="222" t="s">
        <v>128</v>
      </c>
      <c r="N10" s="224" t="s">
        <v>105</v>
      </c>
      <c r="O10" s="361" t="str">
        <f t="shared" ref="O10" si="3">IF(E8+SUM(G9:N9)=0,"✓","×")</f>
        <v>✓</v>
      </c>
    </row>
    <row r="11" spans="2:17" s="127" customFormat="1" ht="36.6" customHeight="1">
      <c r="B11" s="370"/>
      <c r="C11" s="365"/>
      <c r="D11" s="367"/>
      <c r="E11" s="356"/>
      <c r="F11" s="346"/>
      <c r="G11" s="236">
        <f>-資金計画!E40</f>
        <v>-15000000</v>
      </c>
      <c r="H11" s="237"/>
      <c r="I11" s="238">
        <f>資金計画!E62+資金計画!E63/資金計画!E91*資金計画!E40</f>
        <v>363000.00000000006</v>
      </c>
      <c r="J11" s="236"/>
      <c r="K11" s="237">
        <f>資金計画!E40-'CF '!K5</f>
        <v>14000000</v>
      </c>
      <c r="L11" s="238">
        <f>資金計画!E58</f>
        <v>561000</v>
      </c>
      <c r="M11" s="236">
        <f>資金計画!E59</f>
        <v>30000</v>
      </c>
      <c r="N11" s="238">
        <f>資金計画!E66+資金計画!E67</f>
        <v>397500</v>
      </c>
      <c r="O11" s="361"/>
      <c r="Q11" s="398"/>
    </row>
    <row r="12" spans="2:17" s="221" customFormat="1" ht="17.25" customHeight="1">
      <c r="B12" s="368"/>
      <c r="C12" s="364" t="s">
        <v>86</v>
      </c>
      <c r="D12" s="366"/>
      <c r="E12" s="355">
        <f>-L13</f>
        <v>0</v>
      </c>
      <c r="F12" s="347">
        <f>SUM($E$4:E13)</f>
        <v>-2391500</v>
      </c>
      <c r="G12" s="222"/>
      <c r="H12" s="223"/>
      <c r="I12" s="224"/>
      <c r="J12" s="222"/>
      <c r="K12" s="223"/>
      <c r="L12" s="224" t="s">
        <v>102</v>
      </c>
      <c r="M12" s="222"/>
      <c r="N12" s="224"/>
      <c r="O12" s="361" t="str">
        <f t="shared" ref="O12" si="4">IF(E10+SUM(G11:N11)=0,"✓","×")</f>
        <v>✓</v>
      </c>
      <c r="Q12" s="398"/>
    </row>
    <row r="13" spans="2:17" s="127" customFormat="1" ht="36.6" customHeight="1">
      <c r="B13" s="370"/>
      <c r="C13" s="365"/>
      <c r="D13" s="367"/>
      <c r="E13" s="356"/>
      <c r="F13" s="346"/>
      <c r="G13" s="236"/>
      <c r="H13" s="237"/>
      <c r="I13" s="238"/>
      <c r="J13" s="236"/>
      <c r="K13" s="237"/>
      <c r="L13" s="238">
        <f>資金計画!E73</f>
        <v>0</v>
      </c>
      <c r="M13" s="236"/>
      <c r="N13" s="238"/>
      <c r="O13" s="361"/>
      <c r="Q13" s="398"/>
    </row>
    <row r="14" spans="2:17" s="221" customFormat="1" ht="17.25" customHeight="1">
      <c r="B14" s="368" t="s">
        <v>101</v>
      </c>
      <c r="C14" s="364" t="s">
        <v>58</v>
      </c>
      <c r="D14" s="366" t="s">
        <v>62</v>
      </c>
      <c r="E14" s="355">
        <f>-H15-J15</f>
        <v>0</v>
      </c>
      <c r="F14" s="347">
        <f>SUM($E$4:E15)</f>
        <v>-2391500</v>
      </c>
      <c r="G14" s="222"/>
      <c r="H14" s="223" t="s">
        <v>106</v>
      </c>
      <c r="I14" s="224"/>
      <c r="J14" s="222" t="s">
        <v>112</v>
      </c>
      <c r="K14" s="223"/>
      <c r="L14" s="224"/>
      <c r="M14" s="222"/>
      <c r="N14" s="224"/>
      <c r="O14" s="361" t="str">
        <f t="shared" ref="O14" si="5">IF(E12+SUM(G13:N13)=0,"✓","×")</f>
        <v>✓</v>
      </c>
      <c r="Q14" s="398"/>
    </row>
    <row r="15" spans="2:17" s="127" customFormat="1" ht="36.6" customHeight="1">
      <c r="B15" s="370"/>
      <c r="C15" s="365"/>
      <c r="D15" s="367"/>
      <c r="E15" s="356"/>
      <c r="F15" s="346"/>
      <c r="G15" s="236"/>
      <c r="H15" s="237">
        <f>-J15</f>
        <v>-6570200</v>
      </c>
      <c r="I15" s="238"/>
      <c r="J15" s="236">
        <f>資金計画!E25*0.3-'CF '!J7</f>
        <v>6570200</v>
      </c>
      <c r="K15" s="237"/>
      <c r="L15" s="238"/>
      <c r="M15" s="236"/>
      <c r="N15" s="238"/>
      <c r="O15" s="361"/>
      <c r="Q15" s="398"/>
    </row>
    <row r="16" spans="2:17" s="221" customFormat="1" ht="17.25" customHeight="1">
      <c r="B16" s="368" t="s">
        <v>89</v>
      </c>
      <c r="C16" s="364" t="s">
        <v>59</v>
      </c>
      <c r="D16" s="366" t="s">
        <v>63</v>
      </c>
      <c r="E16" s="355">
        <f>-H17-J17</f>
        <v>0</v>
      </c>
      <c r="F16" s="347">
        <f>SUM($E$4:E17)</f>
        <v>-2391500</v>
      </c>
      <c r="G16" s="222"/>
      <c r="H16" s="223" t="s">
        <v>106</v>
      </c>
      <c r="I16" s="224"/>
      <c r="J16" s="222" t="s">
        <v>113</v>
      </c>
      <c r="K16" s="223"/>
      <c r="L16" s="224"/>
      <c r="M16" s="222"/>
      <c r="N16" s="224"/>
      <c r="O16" s="361" t="str">
        <f t="shared" ref="O16" si="6">IF(E14+SUM(G15:N15)=0,"✓","×")</f>
        <v>✓</v>
      </c>
      <c r="Q16" s="398"/>
    </row>
    <row r="17" spans="2:17" s="127" customFormat="1" ht="36.6" customHeight="1">
      <c r="B17" s="370"/>
      <c r="C17" s="365"/>
      <c r="D17" s="367"/>
      <c r="E17" s="356"/>
      <c r="F17" s="346"/>
      <c r="G17" s="236"/>
      <c r="H17" s="237">
        <f>-J17</f>
        <v>-10093600</v>
      </c>
      <c r="I17" s="238"/>
      <c r="J17" s="236">
        <f>資金計画!E25*0.4</f>
        <v>10093600</v>
      </c>
      <c r="K17" s="237"/>
      <c r="L17" s="238"/>
      <c r="M17" s="236"/>
      <c r="N17" s="238"/>
      <c r="O17" s="361"/>
      <c r="Q17" s="398"/>
    </row>
    <row r="18" spans="2:17" s="221" customFormat="1" ht="17.25" customHeight="1">
      <c r="B18" s="371" t="s">
        <v>167</v>
      </c>
      <c r="C18" s="364"/>
      <c r="D18" s="366"/>
      <c r="E18" s="355">
        <f>-I19-L19</f>
        <v>-339283.3</v>
      </c>
      <c r="F18" s="347">
        <f>SUM($E$4:E19)</f>
        <v>-2730783.3</v>
      </c>
      <c r="G18" s="222"/>
      <c r="H18" s="223"/>
      <c r="I18" s="224" t="s">
        <v>108</v>
      </c>
      <c r="J18" s="222"/>
      <c r="K18" s="223"/>
      <c r="L18" s="224" t="s">
        <v>107</v>
      </c>
      <c r="M18" s="222"/>
      <c r="N18" s="224"/>
      <c r="O18" s="361" t="str">
        <f>IF(E16+SUM(G17:N17)=0,"✓","×")</f>
        <v>✓</v>
      </c>
    </row>
    <row r="19" spans="2:17" s="127" customFormat="1" ht="36.6" customHeight="1">
      <c r="B19" s="372"/>
      <c r="C19" s="365"/>
      <c r="D19" s="367"/>
      <c r="E19" s="356"/>
      <c r="F19" s="346"/>
      <c r="G19" s="236"/>
      <c r="H19" s="237"/>
      <c r="I19" s="238">
        <f>資金計画!E65</f>
        <v>219283.3</v>
      </c>
      <c r="J19" s="236"/>
      <c r="K19" s="237"/>
      <c r="L19" s="238">
        <f>資金計画!E74+資金計画!E75</f>
        <v>120000</v>
      </c>
      <c r="M19" s="236"/>
      <c r="N19" s="238"/>
      <c r="O19" s="361"/>
      <c r="Q19" s="181"/>
    </row>
    <row r="20" spans="2:17" s="221" customFormat="1" ht="17.25" customHeight="1">
      <c r="B20" s="368" t="s">
        <v>90</v>
      </c>
      <c r="C20" s="364" t="s">
        <v>60</v>
      </c>
      <c r="D20" s="366" t="s">
        <v>120</v>
      </c>
      <c r="E20" s="353">
        <f>-G21-H21-I21-J21-N21</f>
        <v>28000</v>
      </c>
      <c r="F20" s="362">
        <f>SUM($E$4:E21)</f>
        <v>-2702783.3</v>
      </c>
      <c r="G20" s="222" t="s">
        <v>126</v>
      </c>
      <c r="H20" s="223" t="s">
        <v>125</v>
      </c>
      <c r="I20" s="224" t="s">
        <v>109</v>
      </c>
      <c r="J20" s="222" t="s">
        <v>111</v>
      </c>
      <c r="K20" s="223"/>
      <c r="L20" s="224"/>
      <c r="M20" s="222"/>
      <c r="N20" s="224" t="s">
        <v>105</v>
      </c>
      <c r="O20" s="361" t="str">
        <f>IF(E18+SUM(G19:N19)=0,"✓","×")</f>
        <v>✓</v>
      </c>
    </row>
    <row r="21" spans="2:17" s="127" customFormat="1" ht="36.6" customHeight="1">
      <c r="B21" s="370"/>
      <c r="C21" s="365"/>
      <c r="D21" s="367"/>
      <c r="E21" s="353"/>
      <c r="F21" s="362"/>
      <c r="G21" s="241">
        <f>-資金計画!E91-G11</f>
        <v>-25000000</v>
      </c>
      <c r="H21" s="242">
        <f>-H15-H17</f>
        <v>16663800</v>
      </c>
      <c r="I21" s="234">
        <f>資金計画!E62+資金計画!E63-'CF '!I11</f>
        <v>550000</v>
      </c>
      <c r="J21" s="241">
        <f>資金計画!E25*0.3</f>
        <v>7570200</v>
      </c>
      <c r="K21" s="242"/>
      <c r="L21" s="234"/>
      <c r="M21" s="241"/>
      <c r="N21" s="234">
        <f>資金計画!E69+資金計画!E70+資金計画!E71</f>
        <v>188000</v>
      </c>
      <c r="O21" s="361"/>
    </row>
    <row r="22" spans="2:17" s="221" customFormat="1" ht="17.25" customHeight="1">
      <c r="B22" s="368" t="s">
        <v>114</v>
      </c>
      <c r="C22" s="364" t="s">
        <v>61</v>
      </c>
      <c r="D22" s="366" t="s">
        <v>5</v>
      </c>
      <c r="E22" s="353">
        <f>-J23</f>
        <v>-620000</v>
      </c>
      <c r="F22" s="362">
        <f>SUM($E$4:E23)</f>
        <v>-3322783.3</v>
      </c>
      <c r="G22" s="222"/>
      <c r="H22" s="223"/>
      <c r="I22" s="224"/>
      <c r="J22" s="222" t="s">
        <v>110</v>
      </c>
      <c r="K22" s="223"/>
      <c r="L22" s="224"/>
      <c r="M22" s="222"/>
      <c r="N22" s="224"/>
      <c r="O22" s="361" t="str">
        <f t="shared" ref="O22" si="7">IF(E20+SUM(G21:N21)=0,"✓","×")</f>
        <v>✓</v>
      </c>
    </row>
    <row r="23" spans="2:17" s="127" customFormat="1" ht="36.6" customHeight="1" thickBot="1">
      <c r="B23" s="369"/>
      <c r="C23" s="385"/>
      <c r="D23" s="386"/>
      <c r="E23" s="354"/>
      <c r="F23" s="363"/>
      <c r="G23" s="243"/>
      <c r="H23" s="244"/>
      <c r="I23" s="245"/>
      <c r="J23" s="243">
        <f>E34+H41+K41-SUM(J5:J21)</f>
        <v>620000</v>
      </c>
      <c r="K23" s="244"/>
      <c r="L23" s="245"/>
      <c r="M23" s="243"/>
      <c r="N23" s="245"/>
      <c r="O23" s="361"/>
    </row>
    <row r="24" spans="2:17" s="127" customFormat="1" ht="14.45" customHeight="1" thickBot="1">
      <c r="B24" s="144"/>
      <c r="C24" s="148"/>
      <c r="D24" s="145"/>
      <c r="E24" s="213"/>
      <c r="F24" s="212"/>
      <c r="G24" s="149"/>
      <c r="H24" s="146"/>
      <c r="I24" s="147"/>
      <c r="J24" s="149"/>
      <c r="K24" s="146"/>
      <c r="L24" s="147"/>
      <c r="M24" s="149"/>
      <c r="N24" s="147"/>
    </row>
    <row r="25" spans="2:17" s="228" customFormat="1" ht="17.25" customHeight="1">
      <c r="B25" s="394" t="s">
        <v>115</v>
      </c>
      <c r="C25" s="387"/>
      <c r="D25" s="392" t="s">
        <v>145</v>
      </c>
      <c r="E25" s="351">
        <f>-L26</f>
        <v>-101376</v>
      </c>
      <c r="F25" s="345">
        <f>SUM($E$4:E26)</f>
        <v>-3424159.3</v>
      </c>
      <c r="G25" s="225"/>
      <c r="H25" s="226"/>
      <c r="I25" s="227"/>
      <c r="J25" s="225"/>
      <c r="K25" s="226"/>
      <c r="L25" s="227" t="s">
        <v>116</v>
      </c>
      <c r="M25" s="225"/>
      <c r="N25" s="227"/>
      <c r="O25" s="361" t="str">
        <f>IF(E23+SUM(G24:N24)=0,"✓","×")</f>
        <v>✓</v>
      </c>
    </row>
    <row r="26" spans="2:17" s="128" customFormat="1" ht="36.6" customHeight="1">
      <c r="B26" s="395"/>
      <c r="C26" s="365"/>
      <c r="D26" s="393"/>
      <c r="E26" s="352"/>
      <c r="F26" s="346"/>
      <c r="G26" s="246"/>
      <c r="H26" s="247"/>
      <c r="I26" s="248"/>
      <c r="J26" s="246"/>
      <c r="K26" s="247"/>
      <c r="L26" s="248">
        <f>資金計画!E76</f>
        <v>101376</v>
      </c>
      <c r="M26" s="246"/>
      <c r="N26" s="248"/>
      <c r="O26" s="361"/>
    </row>
    <row r="27" spans="2:17" s="232" customFormat="1" ht="17.25" customHeight="1">
      <c r="B27" s="359" t="s">
        <v>115</v>
      </c>
      <c r="C27" s="388"/>
      <c r="D27" s="390" t="s">
        <v>146</v>
      </c>
      <c r="E27" s="349">
        <f>-L28</f>
        <v>-1000000</v>
      </c>
      <c r="F27" s="347">
        <f>SUM($E$4:E28)</f>
        <v>-4424159.3</v>
      </c>
      <c r="G27" s="229"/>
      <c r="H27" s="230"/>
      <c r="I27" s="231"/>
      <c r="J27" s="229"/>
      <c r="K27" s="230"/>
      <c r="L27" s="231" t="s">
        <v>117</v>
      </c>
      <c r="M27" s="229"/>
      <c r="N27" s="231"/>
      <c r="O27" s="361" t="str">
        <f>IF(E25+SUM(G26:N26)=0,"✓","×")</f>
        <v>✓</v>
      </c>
    </row>
    <row r="28" spans="2:17" s="128" customFormat="1" ht="36.6" customHeight="1" thickBot="1">
      <c r="B28" s="360"/>
      <c r="C28" s="389"/>
      <c r="D28" s="391"/>
      <c r="E28" s="350"/>
      <c r="F28" s="348"/>
      <c r="G28" s="249"/>
      <c r="H28" s="250"/>
      <c r="I28" s="251"/>
      <c r="J28" s="249"/>
      <c r="K28" s="250"/>
      <c r="L28" s="251">
        <f>資金計画!E55</f>
        <v>1000000</v>
      </c>
      <c r="M28" s="249"/>
      <c r="N28" s="251"/>
      <c r="O28" s="361"/>
    </row>
    <row r="29" spans="2:17" s="128" customFormat="1" ht="36.6" customHeight="1">
      <c r="B29" s="116"/>
      <c r="C29" s="116"/>
      <c r="D29" s="116"/>
      <c r="O29" s="116"/>
    </row>
    <row r="30" spans="2:17" s="128" customFormat="1" ht="24.6" customHeight="1" thickBot="1">
      <c r="B30" s="116"/>
      <c r="C30" s="116"/>
      <c r="D30" s="379" t="s">
        <v>2</v>
      </c>
      <c r="E30" s="379"/>
      <c r="F30" s="206"/>
      <c r="G30" s="379" t="s">
        <v>10</v>
      </c>
      <c r="H30" s="379"/>
      <c r="J30" s="379" t="s">
        <v>87</v>
      </c>
      <c r="K30" s="379"/>
      <c r="M30" s="397" t="s">
        <v>41</v>
      </c>
      <c r="N30" s="397"/>
      <c r="O30" s="210"/>
      <c r="P30" s="127"/>
    </row>
    <row r="31" spans="2:17" s="127" customFormat="1" ht="24.6" customHeight="1" thickBot="1">
      <c r="B31" s="131"/>
      <c r="C31" s="131"/>
      <c r="D31" s="182" t="s">
        <v>8</v>
      </c>
      <c r="E31" s="183" t="s">
        <v>9</v>
      </c>
      <c r="F31" s="207"/>
      <c r="G31" s="197" t="s">
        <v>8</v>
      </c>
      <c r="H31" s="199" t="s">
        <v>9</v>
      </c>
      <c r="J31" s="197" t="s">
        <v>8</v>
      </c>
      <c r="K31" s="199" t="s">
        <v>9</v>
      </c>
      <c r="M31" s="197" t="s">
        <v>70</v>
      </c>
      <c r="N31" s="199"/>
      <c r="O31" s="134"/>
    </row>
    <row r="32" spans="2:17" s="127" customFormat="1" ht="24.6" customHeight="1">
      <c r="B32" s="131"/>
      <c r="C32" s="131"/>
      <c r="D32" s="155" t="s">
        <v>2</v>
      </c>
      <c r="E32" s="154">
        <f>資金計画!E25</f>
        <v>25234000</v>
      </c>
      <c r="F32" s="208"/>
      <c r="G32" s="255" t="s">
        <v>10</v>
      </c>
      <c r="H32" s="154">
        <f>資金計画!E37</f>
        <v>110000</v>
      </c>
      <c r="J32" s="142" t="s">
        <v>7</v>
      </c>
      <c r="K32" s="139">
        <f>資金計画!E41</f>
        <v>10000</v>
      </c>
      <c r="M32" s="142" t="s">
        <v>0</v>
      </c>
      <c r="N32" s="202">
        <f>資金計画!E90</f>
        <v>5000000</v>
      </c>
    </row>
    <row r="33" spans="2:15" s="127" customFormat="1" ht="24.6" customHeight="1" thickBot="1">
      <c r="B33" s="131"/>
      <c r="C33" s="131"/>
      <c r="D33" s="136"/>
      <c r="E33" s="156"/>
      <c r="F33" s="208"/>
      <c r="G33" s="184" t="str">
        <f>資金計画!C42</f>
        <v>上下水道工事費</v>
      </c>
      <c r="H33" s="156">
        <f>資金計画!E42</f>
        <v>0</v>
      </c>
      <c r="J33" s="143"/>
      <c r="K33" s="140"/>
      <c r="M33" s="137" t="s">
        <v>11</v>
      </c>
      <c r="N33" s="201">
        <f>資金計画!E91</f>
        <v>40000000</v>
      </c>
    </row>
    <row r="34" spans="2:15" s="127" customFormat="1" ht="24.6" customHeight="1" thickBot="1">
      <c r="B34" s="131"/>
      <c r="C34" s="131"/>
      <c r="D34" s="182" t="s">
        <v>3</v>
      </c>
      <c r="E34" s="159">
        <f>SUM(E32:E33)</f>
        <v>25234000</v>
      </c>
      <c r="F34" s="208"/>
      <c r="G34" s="184" t="str">
        <f>資金計画!C43</f>
        <v>ガス引き込み工事費</v>
      </c>
      <c r="H34" s="156">
        <f>資金計画!E43</f>
        <v>0</v>
      </c>
      <c r="J34" s="143"/>
      <c r="K34" s="140"/>
      <c r="M34" s="168" t="s">
        <v>75</v>
      </c>
      <c r="N34" s="204">
        <f>資金計画!E92</f>
        <v>0</v>
      </c>
    </row>
    <row r="35" spans="2:15" s="127" customFormat="1" ht="24.6" customHeight="1" thickBot="1">
      <c r="B35" s="131"/>
      <c r="C35" s="131"/>
      <c r="D35" s="130"/>
      <c r="E35" s="123"/>
      <c r="F35" s="123"/>
      <c r="G35" s="184" t="str">
        <f>資金計画!C44</f>
        <v>高低差処理/造成工事費</v>
      </c>
      <c r="H35" s="156">
        <f>資金計画!E44</f>
        <v>0</v>
      </c>
      <c r="J35" s="143"/>
      <c r="K35" s="140"/>
      <c r="M35" s="167" t="s">
        <v>68</v>
      </c>
      <c r="N35" s="200">
        <f>SUM(N32:O34)</f>
        <v>45000000</v>
      </c>
    </row>
    <row r="36" spans="2:15" s="127" customFormat="1" ht="24.6" customHeight="1" thickBot="1">
      <c r="B36" s="131"/>
      <c r="C36" s="131"/>
      <c r="D36" s="130"/>
      <c r="E36" s="123"/>
      <c r="F36" s="123"/>
      <c r="G36" s="184" t="str">
        <f>資金計画!C45</f>
        <v>境界関連工事費</v>
      </c>
      <c r="H36" s="156">
        <f>資金計画!E45</f>
        <v>0</v>
      </c>
      <c r="J36" s="143"/>
      <c r="K36" s="140"/>
    </row>
    <row r="37" spans="2:15" s="127" customFormat="1" ht="24.6" customHeight="1" thickBot="1">
      <c r="B37" s="131"/>
      <c r="C37" s="131"/>
      <c r="D37" s="130"/>
      <c r="E37" s="123"/>
      <c r="F37" s="123"/>
      <c r="G37" s="184" t="str">
        <f>資金計画!C47</f>
        <v>解体工事費</v>
      </c>
      <c r="H37" s="156">
        <f>資金計画!E47</f>
        <v>0</v>
      </c>
      <c r="J37" s="143"/>
      <c r="K37" s="140"/>
      <c r="M37" s="197" t="s">
        <v>37</v>
      </c>
      <c r="N37" s="199"/>
    </row>
    <row r="38" spans="2:15" s="127" customFormat="1" ht="24.6" customHeight="1" thickBot="1">
      <c r="B38" s="131"/>
      <c r="C38" s="131"/>
      <c r="D38" s="130"/>
      <c r="E38" s="123"/>
      <c r="F38" s="123"/>
      <c r="G38" s="184" t="str">
        <f>資金計画!C48</f>
        <v>地盤改良工事</v>
      </c>
      <c r="H38" s="156">
        <f>資金計画!E48</f>
        <v>500000</v>
      </c>
      <c r="J38" s="143"/>
      <c r="K38" s="140"/>
      <c r="M38" s="153" t="s">
        <v>69</v>
      </c>
      <c r="N38" s="211">
        <f>資金計画!E88</f>
        <v>44424159.299999997</v>
      </c>
    </row>
    <row r="39" spans="2:15" s="127" customFormat="1" ht="24.6" customHeight="1" thickBot="1">
      <c r="B39" s="131"/>
      <c r="C39" s="131"/>
      <c r="D39" s="130"/>
      <c r="E39" s="123"/>
      <c r="F39" s="123"/>
      <c r="G39" s="150" t="str">
        <f>資金計画!C72</f>
        <v>地鎮祭準備費</v>
      </c>
      <c r="H39" s="157">
        <f>資金計画!E72</f>
        <v>0</v>
      </c>
      <c r="J39" s="151"/>
      <c r="K39" s="152"/>
    </row>
    <row r="40" spans="2:15" s="127" customFormat="1" ht="24.6" customHeight="1" thickBot="1">
      <c r="B40" s="131"/>
      <c r="C40" s="131"/>
      <c r="D40" s="130"/>
      <c r="E40" s="123"/>
      <c r="F40" s="123"/>
      <c r="G40" s="138"/>
      <c r="H40" s="158"/>
      <c r="J40" s="138"/>
      <c r="K40" s="141"/>
      <c r="M40" s="197" t="s">
        <v>41</v>
      </c>
      <c r="N40" s="199"/>
    </row>
    <row r="41" spans="2:15" s="127" customFormat="1" ht="24.6" customHeight="1" thickBot="1">
      <c r="B41" s="131"/>
      <c r="C41" s="131"/>
      <c r="G41" s="197" t="s">
        <v>3</v>
      </c>
      <c r="H41" s="159">
        <f>SUM(H32:H40)</f>
        <v>610000</v>
      </c>
      <c r="J41" s="197" t="s">
        <v>3</v>
      </c>
      <c r="K41" s="159">
        <f>SUM(K32:K40)</f>
        <v>10000</v>
      </c>
      <c r="M41" s="169" t="s">
        <v>71</v>
      </c>
      <c r="N41" s="203">
        <f>N35-N38</f>
        <v>575840.70000000298</v>
      </c>
      <c r="O41" s="196">
        <f>N32+F27-N41</f>
        <v>-2.7939677238464355E-9</v>
      </c>
    </row>
    <row r="42" spans="2:15" s="127" customFormat="1" ht="18" customHeight="1">
      <c r="B42" s="131"/>
      <c r="C42" s="131"/>
      <c r="D42" s="132"/>
      <c r="E42" s="129"/>
      <c r="F42" s="129"/>
      <c r="G42" s="129"/>
      <c r="H42" s="129"/>
      <c r="J42" s="133"/>
      <c r="K42" s="133"/>
      <c r="L42" s="133"/>
      <c r="M42" s="134"/>
      <c r="O42" s="131"/>
    </row>
    <row r="43" spans="2:15" s="127" customFormat="1" ht="18" customHeight="1">
      <c r="B43" s="131"/>
      <c r="C43" s="132"/>
      <c r="D43" s="132"/>
      <c r="E43" s="129"/>
      <c r="F43" s="129"/>
      <c r="G43" s="129"/>
      <c r="H43" s="129"/>
      <c r="J43" s="133"/>
      <c r="K43" s="396"/>
      <c r="L43" s="396"/>
      <c r="O43" s="131"/>
    </row>
    <row r="44" spans="2:15" s="127" customFormat="1" ht="18" customHeight="1">
      <c r="B44" s="131"/>
      <c r="C44" s="131"/>
      <c r="D44" s="131"/>
      <c r="J44" s="134"/>
      <c r="K44" s="134"/>
      <c r="L44" s="134"/>
      <c r="M44" s="135"/>
      <c r="N44" s="123"/>
      <c r="O44" s="131"/>
    </row>
    <row r="45" spans="2:15" ht="18" customHeight="1">
      <c r="D45" s="123"/>
      <c r="J45" s="135"/>
      <c r="K45" s="135"/>
      <c r="L45" s="135"/>
    </row>
    <row r="46" spans="2:15" ht="18" customHeight="1">
      <c r="D46" s="123"/>
    </row>
    <row r="47" spans="2:15" ht="18" customHeight="1">
      <c r="D47" s="123"/>
    </row>
    <row r="48" spans="2:15" ht="18" customHeight="1">
      <c r="D48" s="123"/>
    </row>
    <row r="49" spans="4:4">
      <c r="D49" s="123"/>
    </row>
    <row r="50" spans="4:4">
      <c r="D50" s="123"/>
    </row>
  </sheetData>
  <mergeCells count="80">
    <mergeCell ref="K43:L43"/>
    <mergeCell ref="M30:N30"/>
    <mergeCell ref="J30:K30"/>
    <mergeCell ref="G30:H30"/>
    <mergeCell ref="Q11:Q17"/>
    <mergeCell ref="B1:D1"/>
    <mergeCell ref="G2:N2"/>
    <mergeCell ref="D30:E30"/>
    <mergeCell ref="D4:D5"/>
    <mergeCell ref="C4:C5"/>
    <mergeCell ref="B4:B5"/>
    <mergeCell ref="D10:D11"/>
    <mergeCell ref="D20:D21"/>
    <mergeCell ref="C20:C21"/>
    <mergeCell ref="C22:C23"/>
    <mergeCell ref="D22:D23"/>
    <mergeCell ref="C25:C26"/>
    <mergeCell ref="C27:C28"/>
    <mergeCell ref="D27:D28"/>
    <mergeCell ref="D25:D26"/>
    <mergeCell ref="B25:B26"/>
    <mergeCell ref="O4:O5"/>
    <mergeCell ref="B22:B23"/>
    <mergeCell ref="B20:B21"/>
    <mergeCell ref="B18:B19"/>
    <mergeCell ref="B16:B17"/>
    <mergeCell ref="C6:C7"/>
    <mergeCell ref="D6:D7"/>
    <mergeCell ref="B14:B15"/>
    <mergeCell ref="B12:B13"/>
    <mergeCell ref="B10:B11"/>
    <mergeCell ref="B8:B9"/>
    <mergeCell ref="B6:B7"/>
    <mergeCell ref="O6:O7"/>
    <mergeCell ref="D8:D9"/>
    <mergeCell ref="C8:C9"/>
    <mergeCell ref="C10:C11"/>
    <mergeCell ref="O8:O9"/>
    <mergeCell ref="O10:O11"/>
    <mergeCell ref="C18:C19"/>
    <mergeCell ref="D18:D19"/>
    <mergeCell ref="D12:D13"/>
    <mergeCell ref="C12:C13"/>
    <mergeCell ref="C14:C15"/>
    <mergeCell ref="D14:D15"/>
    <mergeCell ref="D16:D17"/>
    <mergeCell ref="C16:C17"/>
    <mergeCell ref="O18:O19"/>
    <mergeCell ref="B27:B28"/>
    <mergeCell ref="F6:F7"/>
    <mergeCell ref="O27:O28"/>
    <mergeCell ref="O25:O26"/>
    <mergeCell ref="F25:F26"/>
    <mergeCell ref="F18:F19"/>
    <mergeCell ref="F16:F17"/>
    <mergeCell ref="F14:F15"/>
    <mergeCell ref="F12:F13"/>
    <mergeCell ref="O20:O21"/>
    <mergeCell ref="O22:O23"/>
    <mergeCell ref="F22:F23"/>
    <mergeCell ref="F20:F21"/>
    <mergeCell ref="O12:O13"/>
    <mergeCell ref="O14:O15"/>
    <mergeCell ref="O16:O17"/>
    <mergeCell ref="F4:F5"/>
    <mergeCell ref="F27:F28"/>
    <mergeCell ref="E27:E28"/>
    <mergeCell ref="E25:E26"/>
    <mergeCell ref="E22:E23"/>
    <mergeCell ref="E20:E21"/>
    <mergeCell ref="E18:E19"/>
    <mergeCell ref="E16:E17"/>
    <mergeCell ref="E14:E15"/>
    <mergeCell ref="E12:E13"/>
    <mergeCell ref="E10:E11"/>
    <mergeCell ref="E8:E9"/>
    <mergeCell ref="E6:E7"/>
    <mergeCell ref="E4:E5"/>
    <mergeCell ref="F10:F11"/>
    <mergeCell ref="F8:F9"/>
  </mergeCells>
  <phoneticPr fontId="7"/>
  <pageMargins left="0.70866141732283472" right="0.70866141732283472" top="0.74803149606299213" bottom="0.74803149606299213" header="0.31496062992125984" footer="0.31496062992125984"/>
  <pageSetup paperSize="8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資金計画</vt:lpstr>
      <vt:lpstr>CF </vt:lpstr>
      <vt:lpstr>資金計画!Print_Area</vt:lpstr>
    </vt:vector>
  </TitlesOfParts>
  <Company>営業課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瀬山彰</dc:creator>
  <cp:lastModifiedBy>瀬山彰</cp:lastModifiedBy>
  <cp:lastPrinted>2021-12-12T04:30:36Z</cp:lastPrinted>
  <dcterms:created xsi:type="dcterms:W3CDTF">2007-03-26T06:04:42Z</dcterms:created>
  <dcterms:modified xsi:type="dcterms:W3CDTF">2022-09-08T02:27:04Z</dcterms:modified>
</cp:coreProperties>
</file>